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G:\My Documents\My Webs\wafta\website\"/>
    </mc:Choice>
  </mc:AlternateContent>
  <xr:revisionPtr revIDLastSave="0" documentId="8_{0D2EF8A0-CE87-4D1E-B460-47900AAFC3E2}" xr6:coauthVersionLast="47" xr6:coauthVersionMax="47" xr10:uidLastSave="{00000000-0000-0000-0000-000000000000}"/>
  <bookViews>
    <workbookView xWindow="-120" yWindow="-120" windowWidth="29040" windowHeight="15840" xr2:uid="{4C65E2A6-FB5E-48C3-87F6-D7E873A095E1}"/>
  </bookViews>
  <sheets>
    <sheet name="Final Accounts" sheetId="14" r:id="rId1"/>
    <sheet name="Comparatives" sheetId="15" r:id="rId2"/>
    <sheet name="Profits on Activities" sheetId="17" r:id="rId3"/>
    <sheet name="Main Account" sheetId="1" r:id="rId4"/>
    <sheet name="Receipts" sheetId="2" r:id="rId5"/>
    <sheet name="Payments" sheetId="3" r:id="rId6"/>
    <sheet name="Deposit Account" sheetId="5" r:id="rId7"/>
    <sheet name="No 2 Account" sheetId="13" r:id="rId8"/>
    <sheet name="Stock" sheetId="12" r:id="rId9"/>
    <sheet name="Deferred grants" sheetId="8" r:id="rId10"/>
  </sheets>
  <definedNames>
    <definedName name="_xlnm.Print_Area" localSheetId="0">'Final Accounts'!$A$1:$V$65</definedName>
    <definedName name="_xlnm.Print_Area" localSheetId="3">'Main Account'!$A$1:$H$32</definedName>
    <definedName name="_xlnm.Print_Area" localSheetId="8">Stock!$A$1:$AD$43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2" l="1"/>
  <c r="G54" i="14"/>
  <c r="F8" i="2"/>
  <c r="F10" i="2"/>
  <c r="F13" i="2"/>
  <c r="F14" i="2"/>
  <c r="F15" i="2"/>
  <c r="F16" i="2"/>
  <c r="F17" i="2"/>
  <c r="F18" i="2"/>
  <c r="F19" i="2"/>
  <c r="R20" i="2"/>
  <c r="F20" i="2"/>
  <c r="F21" i="2"/>
  <c r="F22" i="2"/>
  <c r="F23" i="2"/>
  <c r="F24" i="2"/>
  <c r="F25" i="2"/>
  <c r="F27" i="2"/>
  <c r="G8" i="1"/>
  <c r="M3" i="3"/>
  <c r="N3" i="3"/>
  <c r="G26" i="3"/>
  <c r="X8" i="3"/>
  <c r="X20" i="3"/>
  <c r="X31" i="3"/>
  <c r="G56" i="14"/>
  <c r="G107" i="15"/>
  <c r="G106" i="15"/>
  <c r="E17" i="8"/>
  <c r="E21" i="8"/>
  <c r="G55" i="14"/>
  <c r="G105" i="15"/>
  <c r="F34" i="2"/>
  <c r="G10" i="3"/>
  <c r="G11" i="3"/>
  <c r="G12" i="3"/>
  <c r="I16" i="3"/>
  <c r="J16" i="3"/>
  <c r="K16" i="3"/>
  <c r="L16" i="3"/>
  <c r="M16" i="3"/>
  <c r="N16" i="3"/>
  <c r="O16" i="3"/>
  <c r="P16" i="3"/>
  <c r="Q16" i="3"/>
  <c r="T16" i="3"/>
  <c r="U16" i="3"/>
  <c r="Y16" i="3"/>
  <c r="G16" i="3"/>
  <c r="G6" i="3"/>
  <c r="G7" i="3"/>
  <c r="G8" i="3"/>
  <c r="G13" i="3"/>
  <c r="G14" i="3"/>
  <c r="G17" i="3"/>
  <c r="G20" i="3"/>
  <c r="G10" i="1"/>
  <c r="G12" i="1"/>
  <c r="G51" i="14"/>
  <c r="G100" i="15"/>
  <c r="F14" i="13"/>
  <c r="G52" i="14"/>
  <c r="G101" i="15"/>
  <c r="F19" i="5"/>
  <c r="F21" i="5"/>
  <c r="G53" i="14"/>
  <c r="G102" i="15"/>
  <c r="F5" i="12"/>
  <c r="F6" i="12"/>
  <c r="F7" i="12"/>
  <c r="G9" i="12"/>
  <c r="F12" i="12"/>
  <c r="F13" i="12"/>
  <c r="F14" i="12"/>
  <c r="F15" i="12"/>
  <c r="F16" i="12"/>
  <c r="F17" i="12"/>
  <c r="F19" i="12"/>
  <c r="F20" i="12"/>
  <c r="F21" i="12"/>
  <c r="F22" i="12"/>
  <c r="G23" i="12"/>
  <c r="G28" i="12"/>
  <c r="L5" i="12"/>
  <c r="L6" i="12"/>
  <c r="L7" i="12"/>
  <c r="L11" i="12"/>
  <c r="L12" i="12"/>
  <c r="L13" i="12"/>
  <c r="L14" i="12"/>
  <c r="L15" i="12"/>
  <c r="L16" i="12"/>
  <c r="L17" i="12"/>
  <c r="L19" i="12"/>
  <c r="L20" i="12"/>
  <c r="L21" i="12"/>
  <c r="L22" i="12"/>
  <c r="L28" i="12"/>
  <c r="F31" i="12"/>
  <c r="N5" i="12"/>
  <c r="N6" i="12"/>
  <c r="N7" i="12"/>
  <c r="N11" i="12"/>
  <c r="N12" i="12"/>
  <c r="N13" i="12"/>
  <c r="N14" i="12"/>
  <c r="N15" i="12"/>
  <c r="N16" i="12"/>
  <c r="N17" i="12"/>
  <c r="N19" i="12"/>
  <c r="N20" i="12"/>
  <c r="N21" i="12"/>
  <c r="N22" i="12"/>
  <c r="N28" i="12"/>
  <c r="F32" i="12"/>
  <c r="P5" i="12"/>
  <c r="P6" i="12"/>
  <c r="P7" i="12"/>
  <c r="P11" i="12"/>
  <c r="P12" i="12"/>
  <c r="P13" i="12"/>
  <c r="P14" i="12"/>
  <c r="P15" i="12"/>
  <c r="P16" i="12"/>
  <c r="P17" i="12"/>
  <c r="P19" i="12"/>
  <c r="P20" i="12"/>
  <c r="P21" i="12"/>
  <c r="P22" i="12"/>
  <c r="P28" i="12"/>
  <c r="F33" i="12"/>
  <c r="R5" i="12"/>
  <c r="R6" i="12"/>
  <c r="R7" i="12"/>
  <c r="R11" i="12"/>
  <c r="R12" i="12"/>
  <c r="R13" i="12"/>
  <c r="R14" i="12"/>
  <c r="R15" i="12"/>
  <c r="R16" i="12"/>
  <c r="R17" i="12"/>
  <c r="R19" i="12"/>
  <c r="R20" i="12"/>
  <c r="R21" i="12"/>
  <c r="R22" i="12"/>
  <c r="R28" i="12"/>
  <c r="F34" i="12"/>
  <c r="T5" i="12"/>
  <c r="T6" i="12"/>
  <c r="T7" i="12"/>
  <c r="T11" i="12"/>
  <c r="T12" i="12"/>
  <c r="T13" i="12"/>
  <c r="T14" i="12"/>
  <c r="T15" i="12"/>
  <c r="T16" i="12"/>
  <c r="T17" i="12"/>
  <c r="T19" i="12"/>
  <c r="T20" i="12"/>
  <c r="T21" i="12"/>
  <c r="T22" i="12"/>
  <c r="T28" i="12"/>
  <c r="F35" i="12"/>
  <c r="V5" i="12"/>
  <c r="V6" i="12"/>
  <c r="V7" i="12"/>
  <c r="V11" i="12"/>
  <c r="V12" i="12"/>
  <c r="V13" i="12"/>
  <c r="V14" i="12"/>
  <c r="V15" i="12"/>
  <c r="V16" i="12"/>
  <c r="V17" i="12"/>
  <c r="V19" i="12"/>
  <c r="V20" i="12"/>
  <c r="V21" i="12"/>
  <c r="V22" i="12"/>
  <c r="V28" i="12"/>
  <c r="F36" i="12"/>
  <c r="Z5" i="12"/>
  <c r="Z6" i="12"/>
  <c r="Z7" i="12"/>
  <c r="Z11" i="12"/>
  <c r="Z12" i="12"/>
  <c r="Z13" i="12"/>
  <c r="Z14" i="12"/>
  <c r="Z15" i="12"/>
  <c r="Z16" i="12"/>
  <c r="Z17" i="12"/>
  <c r="Z19" i="12"/>
  <c r="Z20" i="12"/>
  <c r="Z21" i="12"/>
  <c r="Z22" i="12"/>
  <c r="Z28" i="12"/>
  <c r="F37" i="12"/>
  <c r="X5" i="12"/>
  <c r="X6" i="12"/>
  <c r="X7" i="12"/>
  <c r="X11" i="12"/>
  <c r="X12" i="12"/>
  <c r="X13" i="12"/>
  <c r="X14" i="12"/>
  <c r="X15" i="12"/>
  <c r="X16" i="12"/>
  <c r="X17" i="12"/>
  <c r="X19" i="12"/>
  <c r="X20" i="12"/>
  <c r="X21" i="12"/>
  <c r="X22" i="12"/>
  <c r="X28" i="12"/>
  <c r="F38" i="12"/>
  <c r="AB5" i="12"/>
  <c r="AB6" i="12"/>
  <c r="AB7" i="12"/>
  <c r="AB11" i="12"/>
  <c r="AB12" i="12"/>
  <c r="AB13" i="12"/>
  <c r="AB14" i="12"/>
  <c r="AB15" i="12"/>
  <c r="AB16" i="12"/>
  <c r="AB17" i="12"/>
  <c r="AB19" i="12"/>
  <c r="AB20" i="12"/>
  <c r="AB21" i="12"/>
  <c r="AB22" i="12"/>
  <c r="AB28" i="12"/>
  <c r="F39" i="12"/>
  <c r="AD5" i="12"/>
  <c r="AD6" i="12"/>
  <c r="AD7" i="12"/>
  <c r="AD11" i="12"/>
  <c r="AD12" i="12"/>
  <c r="AD13" i="12"/>
  <c r="AD14" i="12"/>
  <c r="AD15" i="12"/>
  <c r="AD16" i="12"/>
  <c r="AD17" i="12"/>
  <c r="AD19" i="12"/>
  <c r="AD20" i="12"/>
  <c r="AD21" i="12"/>
  <c r="AD22" i="12"/>
  <c r="AD28" i="12"/>
  <c r="F40" i="12"/>
  <c r="G41" i="12"/>
  <c r="G43" i="12"/>
  <c r="G50" i="14"/>
  <c r="G98" i="15"/>
  <c r="S8" i="3"/>
  <c r="S20" i="3"/>
  <c r="S31" i="3"/>
  <c r="D27" i="17"/>
  <c r="F38" i="14"/>
  <c r="F85" i="15"/>
  <c r="T8" i="3"/>
  <c r="T20" i="3"/>
  <c r="T29" i="3"/>
  <c r="T31" i="3"/>
  <c r="D31" i="17"/>
  <c r="F39" i="14"/>
  <c r="F84" i="15"/>
  <c r="O8" i="3"/>
  <c r="O20" i="3"/>
  <c r="O29" i="3"/>
  <c r="O31" i="3"/>
  <c r="D19" i="17"/>
  <c r="F35" i="14"/>
  <c r="F81" i="15"/>
  <c r="R8" i="3"/>
  <c r="R20" i="3"/>
  <c r="R31" i="3"/>
  <c r="D25" i="17"/>
  <c r="F36" i="14"/>
  <c r="F82" i="15"/>
  <c r="U8" i="3"/>
  <c r="U20" i="3"/>
  <c r="U31" i="3"/>
  <c r="D29" i="17"/>
  <c r="F37" i="14"/>
  <c r="F83" i="15"/>
  <c r="I8" i="3"/>
  <c r="I20" i="3"/>
  <c r="I29" i="3"/>
  <c r="I31" i="3"/>
  <c r="D7" i="17"/>
  <c r="F34" i="14"/>
  <c r="F80" i="15"/>
  <c r="L27" i="2"/>
  <c r="L34" i="2"/>
  <c r="C11" i="17"/>
  <c r="K8" i="3"/>
  <c r="K20" i="3"/>
  <c r="K29" i="3"/>
  <c r="K31" i="3"/>
  <c r="D11" i="17"/>
  <c r="F11" i="17"/>
  <c r="F9" i="14"/>
  <c r="F16" i="15"/>
  <c r="S27" i="2"/>
  <c r="S34" i="2"/>
  <c r="C31" i="17"/>
  <c r="G30" i="14"/>
  <c r="F14" i="15"/>
  <c r="C33" i="17"/>
  <c r="G31" i="14"/>
  <c r="F15" i="15"/>
  <c r="P27" i="2"/>
  <c r="P34" i="2"/>
  <c r="C19" i="17"/>
  <c r="G28" i="14"/>
  <c r="F12" i="15"/>
  <c r="T27" i="2"/>
  <c r="T34" i="2"/>
  <c r="C29" i="17"/>
  <c r="G29" i="14"/>
  <c r="F13" i="15"/>
  <c r="J27" i="2"/>
  <c r="J34" i="2"/>
  <c r="C7" i="17"/>
  <c r="G27" i="14"/>
  <c r="F11" i="15"/>
  <c r="O27" i="2"/>
  <c r="O34" i="2"/>
  <c r="C17" i="17"/>
  <c r="N8" i="3"/>
  <c r="N20" i="3"/>
  <c r="N29" i="3"/>
  <c r="N31" i="3"/>
  <c r="D17" i="17"/>
  <c r="F17" i="17"/>
  <c r="F15" i="14"/>
  <c r="F19" i="15"/>
  <c r="K27" i="2"/>
  <c r="K34" i="2"/>
  <c r="C9" i="17"/>
  <c r="J8" i="3"/>
  <c r="J20" i="3"/>
  <c r="J29" i="3"/>
  <c r="J31" i="3"/>
  <c r="D9" i="17"/>
  <c r="F9" i="17"/>
  <c r="F14" i="14"/>
  <c r="F18" i="15"/>
  <c r="Q8" i="3"/>
  <c r="Q20" i="3"/>
  <c r="Q29" i="3"/>
  <c r="Q31" i="3"/>
  <c r="D23" i="17"/>
  <c r="R27" i="2"/>
  <c r="R34" i="2"/>
  <c r="C23" i="17"/>
  <c r="F23" i="17"/>
  <c r="F13" i="14"/>
  <c r="F17" i="15"/>
  <c r="Q27" i="2"/>
  <c r="Q34" i="2"/>
  <c r="C21" i="17"/>
  <c r="P8" i="3"/>
  <c r="P20" i="3"/>
  <c r="P29" i="3"/>
  <c r="P31" i="3"/>
  <c r="D21" i="17"/>
  <c r="F21" i="17"/>
  <c r="F12" i="14"/>
  <c r="F10" i="15"/>
  <c r="M27" i="2"/>
  <c r="M34" i="2"/>
  <c r="C13" i="17"/>
  <c r="L8" i="3"/>
  <c r="L20" i="3"/>
  <c r="L29" i="3"/>
  <c r="L31" i="3"/>
  <c r="D13" i="17"/>
  <c r="F13" i="17"/>
  <c r="F11" i="14"/>
  <c r="F9" i="15"/>
  <c r="N27" i="2"/>
  <c r="N34" i="2"/>
  <c r="C15" i="17"/>
  <c r="M8" i="3"/>
  <c r="M20" i="3"/>
  <c r="M29" i="3"/>
  <c r="M31" i="3"/>
  <c r="D15" i="17"/>
  <c r="F15" i="17"/>
  <c r="F10" i="14"/>
  <c r="F8" i="15"/>
  <c r="I27" i="2"/>
  <c r="I34" i="2"/>
  <c r="C5" i="17"/>
  <c r="G7" i="14"/>
  <c r="F7" i="15"/>
  <c r="A17" i="17"/>
  <c r="C15" i="14"/>
  <c r="C19" i="15"/>
  <c r="U3" i="3"/>
  <c r="H5" i="12"/>
  <c r="I5" i="12"/>
  <c r="H6" i="12"/>
  <c r="I6" i="12"/>
  <c r="H7" i="12"/>
  <c r="I7" i="12"/>
  <c r="B9" i="12"/>
  <c r="H12" i="12"/>
  <c r="I12" i="12"/>
  <c r="V8" i="3"/>
  <c r="W8" i="3"/>
  <c r="Y8" i="3"/>
  <c r="J25" i="14"/>
  <c r="G114" i="15"/>
  <c r="G108" i="15"/>
  <c r="G78" i="15"/>
  <c r="G87" i="15"/>
  <c r="G90" i="15"/>
  <c r="I78" i="15"/>
  <c r="I87" i="15"/>
  <c r="I90" i="15"/>
  <c r="I92" i="15"/>
  <c r="I94" i="15"/>
  <c r="G92" i="15"/>
  <c r="G94" i="15"/>
  <c r="A9" i="17"/>
  <c r="C14" i="14"/>
  <c r="C18" i="15"/>
  <c r="J9" i="17"/>
  <c r="K9" i="17"/>
  <c r="L14" i="14"/>
  <c r="V33" i="3"/>
  <c r="H22" i="12"/>
  <c r="H21" i="12"/>
  <c r="H20" i="12"/>
  <c r="H19" i="12"/>
  <c r="H17" i="12"/>
  <c r="H16" i="12"/>
  <c r="H15" i="12"/>
  <c r="H14" i="12"/>
  <c r="H13" i="12"/>
  <c r="I20" i="12"/>
  <c r="I19" i="12"/>
  <c r="I17" i="12"/>
  <c r="I16" i="12"/>
  <c r="I22" i="12"/>
  <c r="I21" i="12"/>
  <c r="AC28" i="12"/>
  <c r="E40" i="12"/>
  <c r="AA28" i="12"/>
  <c r="Y28" i="12"/>
  <c r="W28" i="12"/>
  <c r="U28" i="12"/>
  <c r="E36" i="12"/>
  <c r="S28" i="12"/>
  <c r="E35" i="12"/>
  <c r="Q28" i="12"/>
  <c r="E34" i="12"/>
  <c r="O28" i="12"/>
  <c r="E33" i="12"/>
  <c r="M28" i="12"/>
  <c r="E32" i="12"/>
  <c r="K28" i="12"/>
  <c r="I13" i="12"/>
  <c r="I14" i="12"/>
  <c r="I15" i="12"/>
  <c r="H28" i="12"/>
  <c r="M2" i="12"/>
  <c r="B32" i="12"/>
  <c r="K114" i="15"/>
  <c r="K108" i="15"/>
  <c r="K87" i="15"/>
  <c r="K78" i="15"/>
  <c r="K90" i="15"/>
  <c r="O35" i="17"/>
  <c r="I35" i="17"/>
  <c r="A31" i="17"/>
  <c r="A29" i="17"/>
  <c r="A27" i="17"/>
  <c r="A25" i="17"/>
  <c r="A23" i="17"/>
  <c r="A21" i="17"/>
  <c r="A19" i="17"/>
  <c r="A15" i="17"/>
  <c r="A13" i="17"/>
  <c r="A11" i="17"/>
  <c r="A7" i="17"/>
  <c r="A5" i="17"/>
  <c r="M54" i="14"/>
  <c r="M52" i="14"/>
  <c r="N52" i="14"/>
  <c r="I3" i="3"/>
  <c r="J4" i="3"/>
  <c r="B28" i="12"/>
  <c r="O87" i="15"/>
  <c r="O78" i="15"/>
  <c r="M114" i="15"/>
  <c r="M113" i="15"/>
  <c r="M112" i="15"/>
  <c r="M108" i="15"/>
  <c r="M78" i="15"/>
  <c r="M87" i="15"/>
  <c r="M90" i="15"/>
  <c r="F27" i="17"/>
  <c r="J27" i="17"/>
  <c r="K27" i="17"/>
  <c r="O90" i="15"/>
  <c r="Q78" i="15"/>
  <c r="Q87" i="15"/>
  <c r="Q90" i="15"/>
  <c r="S78" i="15"/>
  <c r="S87" i="15"/>
  <c r="U78" i="15"/>
  <c r="U87" i="15"/>
  <c r="U90" i="15"/>
  <c r="W78" i="15"/>
  <c r="V85" i="15"/>
  <c r="W87" i="15"/>
  <c r="W90" i="15"/>
  <c r="Y78" i="15"/>
  <c r="Y87" i="15"/>
  <c r="Y90" i="15"/>
  <c r="AA78" i="15"/>
  <c r="AA87" i="15"/>
  <c r="AA90" i="15"/>
  <c r="AC78" i="15"/>
  <c r="AC87" i="15"/>
  <c r="AE78" i="15"/>
  <c r="AE87" i="15"/>
  <c r="AE90" i="15"/>
  <c r="AG78" i="15"/>
  <c r="AG87" i="15"/>
  <c r="AG90" i="15"/>
  <c r="AI78" i="15"/>
  <c r="AI87" i="15"/>
  <c r="AI90" i="15"/>
  <c r="AK78" i="15"/>
  <c r="AK87" i="15"/>
  <c r="O114" i="15"/>
  <c r="O113" i="15"/>
  <c r="O112" i="15"/>
  <c r="AK114" i="15"/>
  <c r="AI114" i="15"/>
  <c r="AG114" i="15"/>
  <c r="AE114" i="15"/>
  <c r="AC114" i="15"/>
  <c r="AA114" i="15"/>
  <c r="Y114" i="15"/>
  <c r="W114" i="15"/>
  <c r="U114" i="15"/>
  <c r="S114" i="15"/>
  <c r="Q114" i="15"/>
  <c r="AK113" i="15"/>
  <c r="AI113" i="15"/>
  <c r="AG113" i="15"/>
  <c r="AE113" i="15"/>
  <c r="AC113" i="15"/>
  <c r="AA113" i="15"/>
  <c r="Y113" i="15"/>
  <c r="W113" i="15"/>
  <c r="U113" i="15"/>
  <c r="S113" i="15"/>
  <c r="Q113" i="15"/>
  <c r="AK112" i="15"/>
  <c r="AI112" i="15"/>
  <c r="AG112" i="15"/>
  <c r="AE112" i="15"/>
  <c r="AC112" i="15"/>
  <c r="AA112" i="15"/>
  <c r="Y112" i="15"/>
  <c r="W112" i="15"/>
  <c r="U112" i="15"/>
  <c r="S112" i="15"/>
  <c r="Q112" i="15"/>
  <c r="AK108" i="15"/>
  <c r="AI108" i="15"/>
  <c r="AG108" i="15"/>
  <c r="AE108" i="15"/>
  <c r="AC108" i="15"/>
  <c r="AA108" i="15"/>
  <c r="Y98" i="15"/>
  <c r="Y100" i="15"/>
  <c r="Y108" i="15"/>
  <c r="W98" i="15"/>
  <c r="W100" i="15"/>
  <c r="W102" i="15"/>
  <c r="U108" i="15"/>
  <c r="S108" i="15"/>
  <c r="Q108" i="15"/>
  <c r="O108" i="15"/>
  <c r="C17" i="15"/>
  <c r="U25" i="14"/>
  <c r="U32" i="14"/>
  <c r="U40" i="14"/>
  <c r="U57" i="14"/>
  <c r="R25" i="14"/>
  <c r="R32" i="14"/>
  <c r="R40" i="14"/>
  <c r="R42" i="14"/>
  <c r="R57" i="14"/>
  <c r="J32" i="14"/>
  <c r="J40" i="14"/>
  <c r="J42" i="14"/>
  <c r="J57" i="14"/>
  <c r="F11" i="13"/>
  <c r="F40" i="17"/>
  <c r="G22" i="1"/>
  <c r="G26" i="1"/>
  <c r="G29" i="1"/>
  <c r="W2" i="12"/>
  <c r="B38" i="12"/>
  <c r="AC2" i="12"/>
  <c r="B40" i="12"/>
  <c r="AA2" i="12"/>
  <c r="B39" i="12"/>
  <c r="Y2" i="12"/>
  <c r="B37" i="12"/>
  <c r="U2" i="12"/>
  <c r="B36" i="12"/>
  <c r="Q2" i="12"/>
  <c r="B34" i="12"/>
  <c r="O2" i="12"/>
  <c r="B33" i="12"/>
  <c r="S2" i="12"/>
  <c r="B35" i="12"/>
  <c r="K2" i="12"/>
  <c r="B31" i="12"/>
  <c r="I4" i="3"/>
  <c r="M4" i="3"/>
  <c r="K4" i="3"/>
  <c r="L4" i="3"/>
  <c r="N4" i="3"/>
  <c r="O4" i="3"/>
  <c r="P4" i="3"/>
  <c r="Q4" i="3"/>
  <c r="Q3" i="3"/>
  <c r="O3" i="3"/>
  <c r="E39" i="12"/>
  <c r="F24" i="13"/>
  <c r="F28" i="13"/>
  <c r="F31" i="13"/>
  <c r="F33" i="13"/>
  <c r="H20" i="3"/>
  <c r="H31" i="3"/>
  <c r="V20" i="3"/>
  <c r="W20" i="3"/>
  <c r="W31" i="3"/>
  <c r="E31" i="12"/>
  <c r="E38" i="12"/>
  <c r="E37" i="12"/>
  <c r="U10" i="2"/>
  <c r="U27" i="2"/>
  <c r="U34" i="2"/>
  <c r="K3" i="3"/>
  <c r="L3" i="3"/>
  <c r="P3" i="3"/>
  <c r="F20" i="3"/>
  <c r="E27" i="2"/>
  <c r="H27" i="2"/>
  <c r="H34" i="2"/>
  <c r="U42" i="14"/>
  <c r="U46" i="14"/>
  <c r="R44" i="14"/>
  <c r="R46" i="14"/>
  <c r="U58" i="14"/>
  <c r="E41" i="12"/>
  <c r="F24" i="12"/>
  <c r="L36" i="14"/>
  <c r="F25" i="17"/>
  <c r="J25" i="17"/>
  <c r="K25" i="17"/>
  <c r="Y20" i="3"/>
  <c r="Y31" i="3"/>
  <c r="E28" i="2"/>
  <c r="L37" i="14"/>
  <c r="F33" i="17"/>
  <c r="J33" i="17"/>
  <c r="K33" i="17"/>
  <c r="M30" i="14"/>
  <c r="F29" i="17"/>
  <c r="J29" i="17"/>
  <c r="K29" i="17"/>
  <c r="J44" i="14"/>
  <c r="J46" i="14"/>
  <c r="R58" i="14"/>
  <c r="M55" i="14"/>
  <c r="N55" i="14"/>
  <c r="M7" i="14"/>
  <c r="N7" i="14"/>
  <c r="S90" i="15"/>
  <c r="M27" i="14"/>
  <c r="F5" i="17"/>
  <c r="J5" i="17"/>
  <c r="K5" i="17"/>
  <c r="W108" i="15"/>
  <c r="AC90" i="15"/>
  <c r="AK90" i="15"/>
  <c r="AK94" i="15"/>
  <c r="AI92" i="15"/>
  <c r="AI94" i="15"/>
  <c r="AG92" i="15"/>
  <c r="AG94" i="15"/>
  <c r="AE92" i="15"/>
  <c r="AE94" i="15"/>
  <c r="AC92" i="15"/>
  <c r="L38" i="14"/>
  <c r="M29" i="14"/>
  <c r="AC94" i="15"/>
  <c r="AA92" i="15"/>
  <c r="AA94" i="15"/>
  <c r="Y92" i="15"/>
  <c r="Y94" i="15"/>
  <c r="W92" i="15"/>
  <c r="W94" i="15"/>
  <c r="U92" i="15"/>
  <c r="U94" i="15"/>
  <c r="S92" i="15"/>
  <c r="S94" i="15"/>
  <c r="Q92" i="15"/>
  <c r="Q94" i="15"/>
  <c r="O92" i="15"/>
  <c r="O94" i="15"/>
  <c r="M92" i="15"/>
  <c r="M94" i="15"/>
  <c r="K92" i="15"/>
  <c r="G44" i="14"/>
  <c r="M44" i="14"/>
  <c r="J58" i="14"/>
  <c r="F41" i="17"/>
  <c r="C35" i="17"/>
  <c r="M31" i="14"/>
  <c r="N31" i="14"/>
  <c r="M56" i="14"/>
  <c r="I28" i="12"/>
  <c r="J11" i="17"/>
  <c r="K11" i="17"/>
  <c r="F31" i="17"/>
  <c r="J31" i="17"/>
  <c r="K31" i="17"/>
  <c r="J23" i="17"/>
  <c r="K23" i="17"/>
  <c r="G23" i="17"/>
  <c r="G13" i="17"/>
  <c r="J13" i="17"/>
  <c r="K13" i="17"/>
  <c r="M53" i="14"/>
  <c r="N53" i="14"/>
  <c r="G17" i="17"/>
  <c r="J17" i="17"/>
  <c r="K17" i="17"/>
  <c r="G9" i="17"/>
  <c r="M28" i="14"/>
  <c r="G15" i="17"/>
  <c r="J15" i="17"/>
  <c r="K15" i="17"/>
  <c r="L9" i="14"/>
  <c r="N9" i="14"/>
  <c r="G11" i="17"/>
  <c r="G21" i="17"/>
  <c r="J21" i="17"/>
  <c r="K21" i="17"/>
  <c r="L39" i="14"/>
  <c r="L13" i="14"/>
  <c r="N13" i="14"/>
  <c r="L12" i="14"/>
  <c r="N12" i="14"/>
  <c r="E21" i="3"/>
  <c r="L10" i="14"/>
  <c r="N10" i="14"/>
  <c r="I43" i="12"/>
  <c r="L11" i="14"/>
  <c r="N11" i="14"/>
  <c r="V29" i="3"/>
  <c r="V31" i="3"/>
  <c r="V35" i="3"/>
  <c r="G25" i="14"/>
  <c r="G32" i="14"/>
  <c r="F19" i="17"/>
  <c r="J19" i="17"/>
  <c r="F39" i="17"/>
  <c r="F42" i="17"/>
  <c r="G32" i="1"/>
  <c r="M50" i="14"/>
  <c r="N50" i="14"/>
  <c r="G29" i="3"/>
  <c r="G31" i="3"/>
  <c r="E32" i="3"/>
  <c r="D35" i="17"/>
  <c r="F35" i="17"/>
  <c r="F7" i="17"/>
  <c r="J7" i="17"/>
  <c r="L35" i="14"/>
  <c r="M25" i="14"/>
  <c r="N25" i="14"/>
  <c r="G19" i="17"/>
  <c r="M32" i="14"/>
  <c r="N32" i="14"/>
  <c r="G40" i="14"/>
  <c r="M40" i="14"/>
  <c r="N40" i="14"/>
  <c r="L34" i="14"/>
  <c r="M51" i="14"/>
  <c r="N51" i="14"/>
  <c r="I108" i="15"/>
  <c r="I114" i="15"/>
  <c r="J35" i="17"/>
  <c r="K35" i="17"/>
  <c r="F36" i="17"/>
  <c r="G57" i="14"/>
  <c r="M57" i="14"/>
  <c r="N57" i="14"/>
  <c r="G42" i="14"/>
  <c r="M42" i="14"/>
  <c r="G46" i="14"/>
  <c r="G58" i="14"/>
  <c r="M46" i="14"/>
  <c r="N46" i="14"/>
  <c r="M5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NJeffery</author>
  </authors>
  <commentList>
    <comment ref="E7" authorId="0" shapeId="0" xr:uid="{2C41487C-4D42-4E05-99EC-623A08C8F86D}">
      <text>
        <r>
          <rPr>
            <b/>
            <sz val="8"/>
            <color indexed="81"/>
            <rFont val="Tahoma"/>
            <family val="2"/>
          </rPr>
          <t>NJeffery:</t>
        </r>
        <r>
          <rPr>
            <sz val="8"/>
            <color indexed="81"/>
            <rFont val="Tahoma"/>
            <family val="2"/>
          </rPr>
          <t xml:space="preserve">
Est unit cost (part of £48 purchase by Geoff B)</t>
        </r>
      </text>
    </comment>
  </commentList>
</comments>
</file>

<file path=xl/sharedStrings.xml><?xml version="1.0" encoding="utf-8"?>
<sst xmlns="http://schemas.openxmlformats.org/spreadsheetml/2006/main" count="366" uniqueCount="215">
  <si>
    <t>Welwyn Anglo French Twinning Association</t>
  </si>
  <si>
    <t xml:space="preserve">Date </t>
  </si>
  <si>
    <t>Amount</t>
  </si>
  <si>
    <t>Detail</t>
  </si>
  <si>
    <t>Subscriptions</t>
  </si>
  <si>
    <t>AGM</t>
  </si>
  <si>
    <t>Receipt Number</t>
  </si>
  <si>
    <t>Total</t>
  </si>
  <si>
    <t>Cheque Number</t>
  </si>
  <si>
    <t>Receipts</t>
  </si>
  <si>
    <t>Payments</t>
  </si>
  <si>
    <t>Quiz</t>
  </si>
  <si>
    <t xml:space="preserve">Surplus </t>
  </si>
  <si>
    <t>Summary as at</t>
  </si>
  <si>
    <t>Deposit Account 80063126</t>
  </si>
  <si>
    <t>Insurance</t>
  </si>
  <si>
    <t>Unpresented cheques</t>
  </si>
  <si>
    <t>Balance per cash book</t>
  </si>
  <si>
    <t>Stock</t>
  </si>
  <si>
    <t>Transfer</t>
  </si>
  <si>
    <t>Uncleared credits</t>
  </si>
  <si>
    <t>Events</t>
  </si>
  <si>
    <t>Payee</t>
  </si>
  <si>
    <t>Difference!</t>
  </si>
  <si>
    <t>Unallocated</t>
  </si>
  <si>
    <t>Status</t>
  </si>
  <si>
    <t>Community Foundation</t>
  </si>
  <si>
    <t>Received</t>
  </si>
  <si>
    <t>Spent</t>
  </si>
  <si>
    <t>Chq</t>
  </si>
  <si>
    <t>Deferred Grants</t>
  </si>
  <si>
    <t>Diff</t>
  </si>
  <si>
    <t>Misc</t>
  </si>
  <si>
    <t xml:space="preserve">Outstanding expense accruals </t>
  </si>
  <si>
    <t>Stock value</t>
  </si>
  <si>
    <t>Bal per Bank Statement</t>
  </si>
  <si>
    <t>CASH BOOK</t>
  </si>
  <si>
    <t>BANK RECONCILIATION</t>
  </si>
  <si>
    <t>INCOME</t>
  </si>
  <si>
    <t>EXPENDITURE</t>
  </si>
  <si>
    <t>Interest</t>
  </si>
  <si>
    <t>Used</t>
  </si>
  <si>
    <t>Miscellaneous</t>
  </si>
  <si>
    <t>Accrued exps</t>
  </si>
  <si>
    <t>Publicity, Newsletter &amp; Admin</t>
  </si>
  <si>
    <t>Transfer to/from Inc</t>
  </si>
  <si>
    <t>Wine</t>
  </si>
  <si>
    <t>Repas de Noel</t>
  </si>
  <si>
    <t>Oct</t>
  </si>
  <si>
    <t>Dec</t>
  </si>
  <si>
    <t>Jan</t>
  </si>
  <si>
    <t>Welwyn Week</t>
  </si>
  <si>
    <t>June</t>
  </si>
  <si>
    <t>Stock left</t>
  </si>
  <si>
    <t>Stock Used</t>
  </si>
  <si>
    <t>OPENING STOCK</t>
  </si>
  <si>
    <t>Accrued income b/f</t>
  </si>
  <si>
    <t>Accrued Income c/f</t>
  </si>
  <si>
    <t>July</t>
  </si>
  <si>
    <t>Op stock</t>
  </si>
  <si>
    <t>Wine Tasting</t>
  </si>
  <si>
    <t>Welwyn Petit Tour</t>
  </si>
  <si>
    <t>Folio Ref</t>
  </si>
  <si>
    <t>PURCHASES</t>
  </si>
  <si>
    <t>May</t>
  </si>
  <si>
    <t>Stocks Consumed in year</t>
  </si>
  <si>
    <t>Bastille Day</t>
  </si>
  <si>
    <t>Performance against budget</t>
  </si>
  <si>
    <t>Main Account</t>
  </si>
  <si>
    <t>Deposit Account</t>
  </si>
  <si>
    <t>Bayeux Tapestry</t>
  </si>
  <si>
    <t>Waggonners</t>
  </si>
  <si>
    <t>Mar</t>
  </si>
  <si>
    <t>Jun</t>
  </si>
  <si>
    <t>Jul</t>
  </si>
  <si>
    <t>No2 Account</t>
  </si>
  <si>
    <t>Dates</t>
  </si>
  <si>
    <t>Interest received</t>
  </si>
  <si>
    <t>€</t>
  </si>
  <si>
    <t>Event 1</t>
  </si>
  <si>
    <t>Event 2</t>
  </si>
  <si>
    <t>Event 3</t>
  </si>
  <si>
    <t xml:space="preserve">Welwyn Anglo French Twinning Association </t>
  </si>
  <si>
    <t>Change</t>
  </si>
  <si>
    <t>£</t>
  </si>
  <si>
    <t>Income</t>
  </si>
  <si>
    <t>Net Fundraising</t>
  </si>
  <si>
    <t>Wine tasting</t>
  </si>
  <si>
    <t>Fetes &amp; Street Markets</t>
  </si>
  <si>
    <t>3D Sculpture</t>
  </si>
  <si>
    <t>Brothers in Arms</t>
  </si>
  <si>
    <t>South of France</t>
  </si>
  <si>
    <t>Place in the Sun</t>
  </si>
  <si>
    <t>Paris &amp; Ile de France</t>
  </si>
  <si>
    <t>Baie de Somme</t>
  </si>
  <si>
    <t>Japan</t>
  </si>
  <si>
    <t>Tall Ships</t>
  </si>
  <si>
    <t>Twinning Weekend</t>
  </si>
  <si>
    <t>Grants &amp; Donations</t>
  </si>
  <si>
    <t>Expenditure</t>
  </si>
  <si>
    <t>Publicity, printing, stationery, postage</t>
  </si>
  <si>
    <t>Surplus/(Deficit) for the year</t>
  </si>
  <si>
    <t xml:space="preserve">Accumulated surplus at start of year </t>
  </si>
  <si>
    <t>Accumulated surplus at end of year</t>
  </si>
  <si>
    <t>Represented by :</t>
  </si>
  <si>
    <t>Stocks &amp; Inventory</t>
  </si>
  <si>
    <t>Bank Current account 1</t>
  </si>
  <si>
    <t>Bank Current account 2</t>
  </si>
  <si>
    <t>-</t>
  </si>
  <si>
    <t>Bank Deposit account</t>
  </si>
  <si>
    <t>(Prepaid)/Accrued income</t>
  </si>
  <si>
    <t>Independent Examiner's Statement</t>
  </si>
  <si>
    <t>Financial Statement comparatives</t>
  </si>
  <si>
    <t>Quiz night</t>
  </si>
  <si>
    <t>Hatfield Hse</t>
  </si>
  <si>
    <t>3D Photography</t>
  </si>
  <si>
    <t>100 Club</t>
  </si>
  <si>
    <t>Woodpecker</t>
  </si>
  <si>
    <t>Signal Box</t>
  </si>
  <si>
    <t>Clairvoyant</t>
  </si>
  <si>
    <t>WGC French Mkt</t>
  </si>
  <si>
    <t>Vietnam</t>
  </si>
  <si>
    <t>Boules</t>
  </si>
  <si>
    <t>Yemen</t>
  </si>
  <si>
    <t>WGC Fun Day</t>
  </si>
  <si>
    <t>Policeman's Lot</t>
  </si>
  <si>
    <t>Degas</t>
  </si>
  <si>
    <t>Summer Wine tasting</t>
  </si>
  <si>
    <t>Sahara</t>
  </si>
  <si>
    <t>Beaujolais trip</t>
  </si>
  <si>
    <t>Coffee talk</t>
  </si>
  <si>
    <t>Rallye Pedestre</t>
  </si>
  <si>
    <t>Elstree</t>
  </si>
  <si>
    <t>Jewellery</t>
  </si>
  <si>
    <t>Boulevards Balconies</t>
  </si>
  <si>
    <t>Welwyn Week Quiz</t>
  </si>
  <si>
    <t>Oaklands car park</t>
  </si>
  <si>
    <t>Royal evening</t>
  </si>
  <si>
    <t>Morocco</t>
  </si>
  <si>
    <t>Electicitie de France</t>
  </si>
  <si>
    <t>Paris Trip</t>
  </si>
  <si>
    <t>Dover trip</t>
  </si>
  <si>
    <t>Cats protection league</t>
  </si>
  <si>
    <t>French property</t>
  </si>
  <si>
    <t>Games evening</t>
  </si>
  <si>
    <t>Forty times</t>
  </si>
  <si>
    <t>Weekenders</t>
  </si>
  <si>
    <t>Investiture</t>
  </si>
  <si>
    <t>Calais Trip</t>
  </si>
  <si>
    <t>Paris &amp; New Orleans</t>
  </si>
  <si>
    <t>Treasure Hunt</t>
  </si>
  <si>
    <t>Lost in France</t>
  </si>
  <si>
    <t>Christmas Lunch</t>
  </si>
  <si>
    <t>Artist in You</t>
  </si>
  <si>
    <t>Houses of Parliament</t>
  </si>
  <si>
    <t>Call my Bluff</t>
  </si>
  <si>
    <t>Donations</t>
  </si>
  <si>
    <t>Gazebos &amp; Tables</t>
  </si>
  <si>
    <t>Stock and inventory</t>
  </si>
  <si>
    <t>Bank Current account</t>
  </si>
  <si>
    <t>Bank Current account no 2</t>
  </si>
  <si>
    <t xml:space="preserve">Less </t>
  </si>
  <si>
    <t>Deferred grant</t>
  </si>
  <si>
    <t xml:space="preserve">Twinning W/E </t>
  </si>
  <si>
    <t>Contributions</t>
  </si>
  <si>
    <t>Net twinning (costs)/surplus</t>
  </si>
  <si>
    <t>Around the Coast</t>
  </si>
  <si>
    <t>Agincourt</t>
  </si>
  <si>
    <t>Twinning W/E</t>
  </si>
  <si>
    <t>April</t>
  </si>
  <si>
    <t>Apr</t>
  </si>
  <si>
    <t>Prepaid exps</t>
  </si>
  <si>
    <t>Petanque challenge</t>
  </si>
  <si>
    <t>Prepaid/(Accrued) expenses</t>
  </si>
  <si>
    <t>2019</t>
  </si>
  <si>
    <t>2020-21 Budget</t>
  </si>
  <si>
    <t>Cost</t>
  </si>
  <si>
    <t>Tesco (Muscadet)</t>
  </si>
  <si>
    <t>Tesco (Other)</t>
  </si>
  <si>
    <t>Cremant de Bourgogne</t>
  </si>
  <si>
    <t>Transfer to/from Deposit Account</t>
  </si>
  <si>
    <t>Funds/Reserves</t>
  </si>
  <si>
    <t xml:space="preserve">Accumulated reserves at start of year </t>
  </si>
  <si>
    <t>Accumulated reserves at end of year</t>
  </si>
  <si>
    <t>Closing Balance 31 Jul 2021</t>
  </si>
  <si>
    <t>Opening Balance 1 Aug 2020</t>
  </si>
  <si>
    <t>Current balance - 31 July 2021</t>
  </si>
  <si>
    <t>Opening Balance 1 August 2020</t>
  </si>
  <si>
    <t>2021-22 Budget</t>
  </si>
  <si>
    <t>I&amp;E Analysis for 2020-21</t>
  </si>
  <si>
    <t>Financial Statement for the year ended 31 July 2021</t>
  </si>
  <si>
    <t xml:space="preserve">    August 2021</t>
  </si>
  <si>
    <t>2021</t>
  </si>
  <si>
    <t>Prepaid expenses</t>
  </si>
  <si>
    <t>Prepaid income from last year</t>
  </si>
  <si>
    <t>Income received this year</t>
  </si>
  <si>
    <t>Current year expenses</t>
  </si>
  <si>
    <t>Direct Receipts</t>
  </si>
  <si>
    <t>R.Rankin</t>
  </si>
  <si>
    <t>Website Hosting Bill</t>
  </si>
  <si>
    <t>Bank Deposit</t>
  </si>
  <si>
    <t>Account</t>
  </si>
  <si>
    <t xml:space="preserve">closed </t>
  </si>
  <si>
    <t>Balance</t>
  </si>
  <si>
    <t>transfered</t>
  </si>
  <si>
    <t xml:space="preserve">to Main </t>
  </si>
  <si>
    <t>on 28 Sep 2020</t>
  </si>
  <si>
    <t>Public Liability Insurance</t>
  </si>
  <si>
    <t>ACCESS Insurance</t>
  </si>
  <si>
    <t>BigSmoke Ventures</t>
  </si>
  <si>
    <t>Bastille Day Dinner at White Horse</t>
  </si>
  <si>
    <t>Having examined the accounting records and discussed them with the Association’s Officers, the statements appear to reflect the Association's Income and Expenditure for the year ended 31st July 2021 and the accumulated surplus on 31st July 2021.  It should be noted that the examination procedures undertaken do not provide all the evidence that would be required in an audit and consequently I do not express an audit opinion on the accounts.</t>
  </si>
  <si>
    <t>Bal transfer of No 2 account closed Sep 2020</t>
  </si>
  <si>
    <t>Bal Trfr to No 1 Account</t>
  </si>
  <si>
    <t>Stock Movements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</si>
</sst>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43" formatCode="_-* #,##0.00_-;\-* #,##0.00_-;_-* &quot;-&quot;??_-;_-@_-"/>
    <numFmt numFmtId="164" formatCode="d\-mmm\-yy"/>
    <numFmt numFmtId="165" formatCode="#,##0.00\ ;[Red]\(#,##0.00\)"/>
    <numFmt numFmtId="166" formatCode="&quot;£&quot;#,##0.00\ ;[Red]\(&quot;£&quot;#,##0.00\)"/>
    <numFmt numFmtId="167" formatCode="\$#0.00"/>
    <numFmt numFmtId="168" formatCode="#,##0.000000000000;[Red]#,##0.000000000000"/>
    <numFmt numFmtId="169" formatCode="#,##0\ ;[Red]\(#,##0\)"/>
    <numFmt numFmtId="170" formatCode="#,##0.00;\(#,##0.00\)"/>
    <numFmt numFmtId="171" formatCode="#,##0;\(#,##0\)"/>
  </numFmts>
  <fonts count="22">
    <font>
      <sz val="10"/>
      <name val="Arial"/>
    </font>
    <font>
      <sz val="10"/>
      <name val="Arial"/>
      <family val="2"/>
    </font>
    <font>
      <b/>
      <sz val="10"/>
      <name val="Arial"/>
      <family val="2"/>
    </font>
    <font>
      <b/>
      <sz val="12"/>
      <name val="Arial"/>
      <family val="2"/>
    </font>
    <font>
      <u/>
      <sz val="10"/>
      <name val="Arial"/>
      <family val="2"/>
    </font>
    <font>
      <b/>
      <u/>
      <sz val="10"/>
      <name val="Arial"/>
      <family val="2"/>
    </font>
    <font>
      <sz val="8"/>
      <name val="Arial"/>
      <family val="2"/>
    </font>
    <font>
      <sz val="10"/>
      <name val="Arial"/>
      <family val="2"/>
    </font>
    <font>
      <sz val="10"/>
      <name val="Verdana"/>
      <family val="2"/>
    </font>
    <font>
      <sz val="9"/>
      <color indexed="9"/>
      <name val="Geneva"/>
    </font>
    <font>
      <sz val="10"/>
      <name val="Verdana"/>
      <family val="2"/>
    </font>
    <font>
      <sz val="10"/>
      <name val="Arial"/>
      <family val="2"/>
    </font>
    <font>
      <i/>
      <sz val="10"/>
      <name val="Arial"/>
      <family val="2"/>
    </font>
    <font>
      <i/>
      <sz val="8"/>
      <name val="Arial"/>
      <family val="2"/>
    </font>
    <font>
      <sz val="10"/>
      <name val="Arial"/>
      <family val="2"/>
    </font>
    <font>
      <b/>
      <i/>
      <sz val="11"/>
      <name val="Arial"/>
      <family val="2"/>
    </font>
    <font>
      <sz val="12"/>
      <name val="Arial"/>
      <family val="2"/>
    </font>
    <font>
      <i/>
      <sz val="11"/>
      <name val="Arial"/>
      <family val="2"/>
    </font>
    <font>
      <sz val="10"/>
      <color indexed="10"/>
      <name val="Arial"/>
      <family val="2"/>
    </font>
    <font>
      <u/>
      <sz val="8"/>
      <name val="Arial"/>
      <family val="2"/>
    </font>
    <font>
      <b/>
      <sz val="8"/>
      <color indexed="81"/>
      <name val="Tahoma"/>
      <family val="2"/>
    </font>
    <font>
      <sz val="8"/>
      <color indexed="81"/>
      <name val="Tahoma"/>
      <family val="2"/>
    </font>
  </fonts>
  <fills count="7">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9" fillId="0" borderId="0">
      <protection locked="0"/>
    </xf>
    <xf numFmtId="9" fontId="1"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0" fontId="1" fillId="0" borderId="0"/>
  </cellStyleXfs>
  <cellXfs count="262">
    <xf numFmtId="0" fontId="0" fillId="0" borderId="0" xfId="0"/>
    <xf numFmtId="2" fontId="0" fillId="0" borderId="0" xfId="0" applyNumberFormat="1"/>
    <xf numFmtId="0" fontId="0" fillId="0" borderId="0" xfId="0" applyAlignment="1">
      <alignment horizontal="center"/>
    </xf>
    <xf numFmtId="15" fontId="0" fillId="0" borderId="0" xfId="0" applyNumberFormat="1"/>
    <xf numFmtId="164" fontId="0" fillId="0" borderId="0" xfId="0" applyNumberFormat="1"/>
    <xf numFmtId="43" fontId="0" fillId="0" borderId="0" xfId="1" applyFont="1"/>
    <xf numFmtId="0" fontId="0" fillId="0" borderId="0" xfId="0" applyAlignment="1">
      <alignment horizontal="right"/>
    </xf>
    <xf numFmtId="43" fontId="0" fillId="0" borderId="1" xfId="1" applyFont="1" applyBorder="1"/>
    <xf numFmtId="0" fontId="0" fillId="0" borderId="0" xfId="0" applyAlignment="1">
      <alignment horizontal="right" wrapText="1"/>
    </xf>
    <xf numFmtId="0" fontId="0" fillId="0" borderId="1" xfId="0" applyBorder="1"/>
    <xf numFmtId="0" fontId="2" fillId="0" borderId="0" xfId="0" applyFont="1"/>
    <xf numFmtId="1" fontId="0" fillId="0" borderId="0" xfId="0" applyNumberFormat="1"/>
    <xf numFmtId="2" fontId="0" fillId="0" borderId="0" xfId="0" applyNumberFormat="1" applyFill="1"/>
    <xf numFmtId="2" fontId="2" fillId="0" borderId="0" xfId="0" applyNumberFormat="1" applyFont="1"/>
    <xf numFmtId="2" fontId="0" fillId="0" borderId="1" xfId="0" applyNumberFormat="1" applyBorder="1"/>
    <xf numFmtId="2" fontId="0" fillId="0" borderId="0" xfId="0" applyNumberFormat="1" applyBorder="1"/>
    <xf numFmtId="2" fontId="0" fillId="0" borderId="2" xfId="0" applyNumberFormat="1" applyBorder="1"/>
    <xf numFmtId="2" fontId="3" fillId="0" borderId="3" xfId="0" applyNumberFormat="1" applyFont="1" applyBorder="1"/>
    <xf numFmtId="43" fontId="0" fillId="0" borderId="2" xfId="1" applyFont="1" applyBorder="1"/>
    <xf numFmtId="2" fontId="3" fillId="0" borderId="0" xfId="0" applyNumberFormat="1" applyFont="1" applyBorder="1"/>
    <xf numFmtId="0" fontId="0" fillId="0" borderId="0" xfId="0" applyAlignment="1">
      <alignment horizontal="left" wrapText="1"/>
    </xf>
    <xf numFmtId="16" fontId="0" fillId="0" borderId="0" xfId="0" applyNumberFormat="1"/>
    <xf numFmtId="165" fontId="0" fillId="0" borderId="0" xfId="0" applyNumberFormat="1"/>
    <xf numFmtId="165" fontId="0" fillId="0" borderId="1" xfId="0" applyNumberFormat="1" applyBorder="1"/>
    <xf numFmtId="165" fontId="0" fillId="0" borderId="3" xfId="0" applyNumberFormat="1" applyBorder="1"/>
    <xf numFmtId="165" fontId="0" fillId="0" borderId="3" xfId="1" applyNumberFormat="1" applyFont="1" applyBorder="1"/>
    <xf numFmtId="165" fontId="0" fillId="0" borderId="0" xfId="0" applyNumberFormat="1" applyFill="1"/>
    <xf numFmtId="2" fontId="0" fillId="0" borderId="0" xfId="0" applyNumberFormat="1" applyAlignment="1">
      <alignment horizontal="center"/>
    </xf>
    <xf numFmtId="0" fontId="4" fillId="0" borderId="0" xfId="0" applyFont="1"/>
    <xf numFmtId="165" fontId="0" fillId="0" borderId="0" xfId="0" applyNumberFormat="1" applyAlignment="1">
      <alignment horizontal="right" wrapText="1"/>
    </xf>
    <xf numFmtId="165" fontId="0" fillId="0" borderId="0" xfId="1" applyNumberFormat="1" applyFont="1"/>
    <xf numFmtId="165" fontId="0" fillId="0" borderId="0" xfId="1" applyNumberFormat="1" applyFont="1" applyBorder="1"/>
    <xf numFmtId="165" fontId="0" fillId="0" borderId="0" xfId="1" applyNumberFormat="1" applyFont="1" applyFill="1"/>
    <xf numFmtId="165" fontId="0" fillId="0" borderId="1" xfId="1" applyNumberFormat="1" applyFont="1" applyBorder="1"/>
    <xf numFmtId="165" fontId="0" fillId="0" borderId="0" xfId="0" applyNumberFormat="1" applyAlignment="1">
      <alignment horizontal="right"/>
    </xf>
    <xf numFmtId="165" fontId="0" fillId="0" borderId="2" xfId="1" applyNumberFormat="1" applyFont="1" applyBorder="1"/>
    <xf numFmtId="8" fontId="4" fillId="0" borderId="0" xfId="0" applyNumberFormat="1" applyFont="1"/>
    <xf numFmtId="8" fontId="0" fillId="0" borderId="0" xfId="0" applyNumberFormat="1"/>
    <xf numFmtId="8" fontId="0" fillId="0" borderId="0" xfId="0" applyNumberFormat="1" applyBorder="1"/>
    <xf numFmtId="8" fontId="0" fillId="0" borderId="1" xfId="0" applyNumberFormat="1" applyBorder="1"/>
    <xf numFmtId="2" fontId="0" fillId="0" borderId="0" xfId="0" applyNumberFormat="1" applyAlignment="1">
      <alignment horizontal="right"/>
    </xf>
    <xf numFmtId="165" fontId="0" fillId="0" borderId="0" xfId="0" applyNumberFormat="1" applyBorder="1" applyAlignment="1">
      <alignment horizontal="right"/>
    </xf>
    <xf numFmtId="165" fontId="0" fillId="0" borderId="0" xfId="0" applyNumberFormat="1" applyBorder="1"/>
    <xf numFmtId="0" fontId="0" fillId="0" borderId="0" xfId="0" applyBorder="1"/>
    <xf numFmtId="0" fontId="0" fillId="0" borderId="0" xfId="0" applyFill="1"/>
    <xf numFmtId="9" fontId="6" fillId="0" borderId="0" xfId="3" applyFont="1"/>
    <xf numFmtId="165" fontId="0" fillId="0" borderId="0" xfId="1" applyNumberFormat="1" applyFont="1" applyFill="1" applyBorder="1"/>
    <xf numFmtId="16" fontId="0" fillId="0" borderId="0" xfId="0" applyNumberFormat="1" applyAlignment="1">
      <alignment horizontal="center"/>
    </xf>
    <xf numFmtId="2" fontId="0" fillId="2" borderId="0" xfId="0" applyNumberFormat="1" applyFill="1"/>
    <xf numFmtId="2" fontId="3" fillId="0" borderId="3" xfId="0" applyNumberFormat="1" applyFont="1" applyBorder="1" applyAlignment="1">
      <alignment wrapText="1"/>
    </xf>
    <xf numFmtId="2" fontId="2" fillId="0" borderId="0" xfId="0" applyNumberFormat="1" applyFont="1" applyAlignment="1">
      <alignment wrapText="1"/>
    </xf>
    <xf numFmtId="2" fontId="2" fillId="2" borderId="0" xfId="0" applyNumberFormat="1" applyFont="1" applyFill="1" applyAlignment="1">
      <alignment wrapText="1"/>
    </xf>
    <xf numFmtId="0" fontId="0" fillId="2" borderId="0" xfId="0" applyFill="1" applyAlignment="1">
      <alignment horizontal="right"/>
    </xf>
    <xf numFmtId="0" fontId="0" fillId="2" borderId="0" xfId="0" applyFill="1"/>
    <xf numFmtId="2" fontId="4" fillId="0" borderId="0" xfId="0" applyNumberFormat="1" applyFont="1" applyAlignment="1">
      <alignment horizontal="right"/>
    </xf>
    <xf numFmtId="1" fontId="0" fillId="0" borderId="1" xfId="0" applyNumberFormat="1" applyBorder="1"/>
    <xf numFmtId="165" fontId="2" fillId="0" borderId="0" xfId="0" applyNumberFormat="1" applyFont="1" applyBorder="1" applyAlignment="1">
      <alignment horizontal="right"/>
    </xf>
    <xf numFmtId="165" fontId="2" fillId="0" borderId="0" xfId="1" applyNumberFormat="1" applyFont="1" applyBorder="1"/>
    <xf numFmtId="43" fontId="0" fillId="0" borderId="0" xfId="1" applyFont="1" applyFill="1"/>
    <xf numFmtId="165" fontId="0" fillId="0" borderId="1" xfId="0" applyNumberFormat="1" applyFill="1" applyBorder="1"/>
    <xf numFmtId="166" fontId="0" fillId="0" borderId="0" xfId="0" applyNumberFormat="1" applyBorder="1"/>
    <xf numFmtId="165" fontId="0" fillId="0" borderId="0" xfId="0" applyNumberFormat="1" applyAlignment="1">
      <alignment horizontal="center"/>
    </xf>
    <xf numFmtId="16" fontId="0" fillId="0" borderId="1" xfId="0" applyNumberFormat="1" applyBorder="1"/>
    <xf numFmtId="16" fontId="0" fillId="0" borderId="1" xfId="0" applyNumberFormat="1" applyBorder="1" applyAlignment="1">
      <alignment horizontal="center"/>
    </xf>
    <xf numFmtId="164" fontId="0" fillId="0" borderId="0" xfId="0" applyNumberFormat="1" applyFont="1" applyAlignment="1" applyProtection="1">
      <alignment horizontal="center"/>
      <protection locked="0"/>
    </xf>
    <xf numFmtId="165" fontId="0" fillId="0" borderId="0" xfId="0" applyNumberFormat="1" applyFill="1" applyBorder="1"/>
    <xf numFmtId="0" fontId="0" fillId="0" borderId="0" xfId="2" applyFont="1" applyFill="1">
      <protection locked="0"/>
    </xf>
    <xf numFmtId="2" fontId="0" fillId="0" borderId="0" xfId="0" applyNumberFormat="1" applyAlignment="1"/>
    <xf numFmtId="0" fontId="10" fillId="0" borderId="0" xfId="2" applyFont="1" applyFill="1" applyAlignment="1">
      <alignment horizontal="center" vertical="center"/>
      <protection locked="0"/>
    </xf>
    <xf numFmtId="165" fontId="11" fillId="0" borderId="0" xfId="0" applyNumberFormat="1" applyFont="1" applyAlignment="1">
      <alignment horizontal="center"/>
    </xf>
    <xf numFmtId="8" fontId="11" fillId="0" borderId="0" xfId="0" applyNumberFormat="1" applyFont="1"/>
    <xf numFmtId="0" fontId="11" fillId="0" borderId="0" xfId="0" applyFont="1"/>
    <xf numFmtId="0" fontId="11" fillId="0" borderId="0" xfId="0" applyFont="1" applyAlignment="1">
      <alignment horizontal="right" wrapText="1"/>
    </xf>
    <xf numFmtId="43" fontId="0" fillId="0" borderId="0" xfId="0" applyNumberFormat="1"/>
    <xf numFmtId="164" fontId="0" fillId="0" borderId="0" xfId="0" applyNumberFormat="1" applyFont="1" applyFill="1" applyAlignment="1" applyProtection="1">
      <alignment horizontal="center"/>
      <protection locked="0"/>
    </xf>
    <xf numFmtId="0" fontId="0" fillId="0" borderId="0" xfId="0" applyFill="1" applyAlignment="1"/>
    <xf numFmtId="0" fontId="11" fillId="0" borderId="0" xfId="0" applyFont="1" applyFill="1"/>
    <xf numFmtId="1" fontId="0" fillId="0" borderId="0" xfId="0" applyNumberFormat="1" applyBorder="1"/>
    <xf numFmtId="165" fontId="2" fillId="0" borderId="0" xfId="0" applyNumberFormat="1" applyFont="1"/>
    <xf numFmtId="164" fontId="7" fillId="0" borderId="0" xfId="0" applyNumberFormat="1" applyFont="1" applyAlignment="1" applyProtection="1">
      <alignment horizontal="center"/>
      <protection locked="0"/>
    </xf>
    <xf numFmtId="167" fontId="0" fillId="0" borderId="0" xfId="0" applyNumberFormat="1" applyFill="1" applyProtection="1">
      <protection locked="0"/>
    </xf>
    <xf numFmtId="15" fontId="0" fillId="0" borderId="0" xfId="0" applyNumberFormat="1" applyAlignment="1">
      <alignment horizontal="left"/>
    </xf>
    <xf numFmtId="15" fontId="0" fillId="0" borderId="0" xfId="0" applyNumberFormat="1" applyAlignment="1">
      <alignment horizontal="left" wrapText="1"/>
    </xf>
    <xf numFmtId="15" fontId="0" fillId="0" borderId="0" xfId="0" quotePrefix="1" applyNumberFormat="1" applyAlignment="1">
      <alignment horizontal="left"/>
    </xf>
    <xf numFmtId="164" fontId="8" fillId="0" borderId="0" xfId="0" applyNumberFormat="1" applyFont="1" applyFill="1" applyAlignment="1" applyProtection="1">
      <alignment horizontal="left"/>
      <protection locked="0"/>
    </xf>
    <xf numFmtId="164" fontId="10" fillId="0" borderId="0" xfId="0" applyNumberFormat="1" applyFont="1" applyAlignment="1" applyProtection="1">
      <alignment horizontal="left"/>
      <protection locked="0"/>
    </xf>
    <xf numFmtId="164" fontId="10" fillId="0" borderId="0" xfId="0" applyNumberFormat="1" applyFont="1" applyFill="1" applyAlignment="1" applyProtection="1">
      <alignment horizontal="left"/>
      <protection locked="0"/>
    </xf>
    <xf numFmtId="15" fontId="0" fillId="0" borderId="0" xfId="1" applyNumberFormat="1" applyFont="1" applyFill="1" applyAlignment="1">
      <alignment horizontal="left"/>
    </xf>
    <xf numFmtId="0" fontId="8" fillId="0" borderId="0" xfId="2" applyFont="1" applyFill="1">
      <protection locked="0"/>
    </xf>
    <xf numFmtId="0" fontId="5" fillId="0" borderId="0" xfId="0" applyFont="1"/>
    <xf numFmtId="9" fontId="13" fillId="0" borderId="0" xfId="3" applyFont="1"/>
    <xf numFmtId="43" fontId="0" fillId="0" borderId="0" xfId="0" applyNumberFormat="1" applyAlignment="1">
      <alignment horizontal="center"/>
    </xf>
    <xf numFmtId="0" fontId="0" fillId="0" borderId="5" xfId="0" applyBorder="1"/>
    <xf numFmtId="2" fontId="0" fillId="0" borderId="5" xfId="0" applyNumberFormat="1" applyBorder="1"/>
    <xf numFmtId="14" fontId="0" fillId="0" borderId="0" xfId="0" applyNumberFormat="1"/>
    <xf numFmtId="164" fontId="8" fillId="0" borderId="0" xfId="0" applyNumberFormat="1" applyFont="1" applyAlignment="1" applyProtection="1">
      <alignment horizontal="left"/>
      <protection locked="0"/>
    </xf>
    <xf numFmtId="1" fontId="0" fillId="0" borderId="0" xfId="1" applyNumberFormat="1" applyFont="1"/>
    <xf numFmtId="1" fontId="11" fillId="0" borderId="0" xfId="1" applyNumberFormat="1" applyFont="1" applyAlignment="1">
      <alignment horizontal="right" wrapText="1"/>
    </xf>
    <xf numFmtId="43" fontId="0" fillId="0" borderId="0" xfId="1" applyFont="1" applyAlignment="1">
      <alignment horizontal="right"/>
    </xf>
    <xf numFmtId="168" fontId="0" fillId="0" borderId="0" xfId="0" applyNumberFormat="1"/>
    <xf numFmtId="8" fontId="8" fillId="0" borderId="0" xfId="0" applyNumberFormat="1" applyFont="1" applyFill="1" applyAlignment="1" applyProtection="1">
      <alignment horizontal="center" vertical="center"/>
      <protection locked="0"/>
    </xf>
    <xf numFmtId="2" fontId="1" fillId="0" borderId="0" xfId="0" applyNumberFormat="1" applyFont="1" applyFill="1"/>
    <xf numFmtId="8" fontId="4" fillId="0" borderId="0" xfId="0" applyNumberFormat="1" applyFont="1" applyAlignment="1">
      <alignment horizontal="center"/>
    </xf>
    <xf numFmtId="0" fontId="1" fillId="0" borderId="0" xfId="0" applyFont="1"/>
    <xf numFmtId="165" fontId="3" fillId="0" borderId="0" xfId="0" applyNumberFormat="1" applyFont="1"/>
    <xf numFmtId="165" fontId="3" fillId="0" borderId="0" xfId="0" applyNumberFormat="1" applyFont="1" applyBorder="1"/>
    <xf numFmtId="165" fontId="15" fillId="0" borderId="0" xfId="0" applyNumberFormat="1" applyFont="1"/>
    <xf numFmtId="165" fontId="15" fillId="0" borderId="0" xfId="0" applyNumberFormat="1" applyFont="1" applyBorder="1"/>
    <xf numFmtId="165" fontId="16" fillId="0" borderId="0" xfId="0" applyNumberFormat="1" applyFont="1"/>
    <xf numFmtId="165" fontId="16" fillId="0" borderId="0" xfId="0" applyNumberFormat="1" applyFont="1" applyBorder="1"/>
    <xf numFmtId="165" fontId="17" fillId="0" borderId="0" xfId="0" applyNumberFormat="1" applyFont="1"/>
    <xf numFmtId="165" fontId="17" fillId="0" borderId="0" xfId="0" applyNumberFormat="1" applyFont="1" applyBorder="1"/>
    <xf numFmtId="165" fontId="16" fillId="0" borderId="6" xfId="0" applyNumberFormat="1" applyFont="1" applyBorder="1"/>
    <xf numFmtId="165" fontId="16" fillId="0" borderId="5" xfId="0" applyNumberFormat="1" applyFont="1" applyBorder="1"/>
    <xf numFmtId="165" fontId="16" fillId="0" borderId="12" xfId="0" applyNumberFormat="1" applyFont="1" applyBorder="1"/>
    <xf numFmtId="49" fontId="16" fillId="0" borderId="0" xfId="0" applyNumberFormat="1" applyFont="1" applyBorder="1" applyAlignment="1">
      <alignment horizontal="center"/>
    </xf>
    <xf numFmtId="0" fontId="16" fillId="0" borderId="0" xfId="0" applyNumberFormat="1" applyFont="1" applyBorder="1" applyAlignment="1">
      <alignment horizontal="center"/>
    </xf>
    <xf numFmtId="165" fontId="17" fillId="0" borderId="0" xfId="0" applyNumberFormat="1" applyFont="1" applyBorder="1" applyAlignment="1">
      <alignment horizontal="center"/>
    </xf>
    <xf numFmtId="165" fontId="16" fillId="0" borderId="0" xfId="0" applyNumberFormat="1" applyFont="1" applyBorder="1" applyAlignment="1">
      <alignment horizontal="center"/>
    </xf>
    <xf numFmtId="0" fontId="16" fillId="0" borderId="9" xfId="0" applyNumberFormat="1" applyFont="1" applyBorder="1" applyAlignment="1">
      <alignment horizontal="center"/>
    </xf>
    <xf numFmtId="165" fontId="16" fillId="0" borderId="0" xfId="0" applyNumberFormat="1" applyFont="1" applyAlignment="1">
      <alignment horizontal="center"/>
    </xf>
    <xf numFmtId="165" fontId="17" fillId="0" borderId="0" xfId="0" applyNumberFormat="1" applyFont="1" applyAlignment="1">
      <alignment horizontal="center"/>
    </xf>
    <xf numFmtId="165" fontId="16" fillId="0" borderId="8" xfId="0" applyNumberFormat="1" applyFont="1" applyBorder="1" applyAlignment="1">
      <alignment horizontal="center"/>
    </xf>
    <xf numFmtId="165" fontId="16" fillId="0" borderId="9" xfId="0" applyNumberFormat="1" applyFont="1" applyBorder="1" applyAlignment="1">
      <alignment horizontal="center"/>
    </xf>
    <xf numFmtId="165" fontId="16" fillId="0" borderId="8" xfId="0" applyNumberFormat="1" applyFont="1" applyBorder="1"/>
    <xf numFmtId="165" fontId="16" fillId="0" borderId="9" xfId="0" applyNumberFormat="1" applyFont="1" applyBorder="1"/>
    <xf numFmtId="165" fontId="16" fillId="0" borderId="0" xfId="0" applyNumberFormat="1" applyFont="1" applyFill="1"/>
    <xf numFmtId="9" fontId="17" fillId="0" borderId="0" xfId="4" applyFont="1" applyBorder="1"/>
    <xf numFmtId="9" fontId="16" fillId="0" borderId="0" xfId="4" applyFont="1" applyBorder="1"/>
    <xf numFmtId="165" fontId="17" fillId="0" borderId="0" xfId="4" applyNumberFormat="1" applyFont="1"/>
    <xf numFmtId="169" fontId="16" fillId="0" borderId="0" xfId="0" applyNumberFormat="1" applyFont="1"/>
    <xf numFmtId="43" fontId="16" fillId="0" borderId="8" xfId="5" applyFont="1" applyBorder="1"/>
    <xf numFmtId="165" fontId="16" fillId="0" borderId="0" xfId="0" applyNumberFormat="1" applyFont="1" applyFill="1" applyBorder="1"/>
    <xf numFmtId="165" fontId="16" fillId="0" borderId="1" xfId="0" applyNumberFormat="1" applyFont="1" applyFill="1" applyBorder="1"/>
    <xf numFmtId="165" fontId="16" fillId="0" borderId="1" xfId="0" applyNumberFormat="1" applyFont="1" applyBorder="1"/>
    <xf numFmtId="165" fontId="17" fillId="0" borderId="1" xfId="0" applyNumberFormat="1" applyFont="1" applyBorder="1"/>
    <xf numFmtId="43" fontId="16" fillId="0" borderId="11" xfId="5" applyFont="1" applyBorder="1"/>
    <xf numFmtId="165" fontId="16" fillId="0" borderId="4" xfId="0" applyNumberFormat="1" applyFont="1" applyBorder="1"/>
    <xf numFmtId="165" fontId="17" fillId="0" borderId="2" xfId="0" applyNumberFormat="1" applyFont="1" applyBorder="1"/>
    <xf numFmtId="165" fontId="17" fillId="0" borderId="0" xfId="0" applyNumberFormat="1" applyFont="1" applyAlignment="1"/>
    <xf numFmtId="165" fontId="16" fillId="0" borderId="8" xfId="0" applyNumberFormat="1" applyFont="1" applyBorder="1" applyAlignment="1"/>
    <xf numFmtId="165" fontId="16" fillId="0" borderId="11" xfId="0" applyNumberFormat="1" applyFont="1" applyBorder="1"/>
    <xf numFmtId="165" fontId="16" fillId="0" borderId="10" xfId="0" applyNumberFormat="1" applyFont="1" applyBorder="1"/>
    <xf numFmtId="169" fontId="16" fillId="0" borderId="0" xfId="0" applyNumberFormat="1" applyFont="1" applyBorder="1"/>
    <xf numFmtId="169" fontId="17" fillId="0" borderId="0" xfId="0" applyNumberFormat="1" applyFont="1"/>
    <xf numFmtId="165" fontId="16" fillId="0" borderId="0" xfId="0" quotePrefix="1" applyNumberFormat="1" applyFont="1"/>
    <xf numFmtId="165" fontId="16" fillId="0" borderId="0" xfId="0" quotePrefix="1" applyNumberFormat="1" applyFont="1" applyBorder="1"/>
    <xf numFmtId="170" fontId="2" fillId="0" borderId="0" xfId="0" applyNumberFormat="1" applyFont="1"/>
    <xf numFmtId="170" fontId="2" fillId="0" borderId="0" xfId="0" applyNumberFormat="1" applyFont="1" applyFill="1"/>
    <xf numFmtId="170" fontId="0" fillId="0" borderId="0" xfId="0" applyNumberFormat="1"/>
    <xf numFmtId="170" fontId="0" fillId="0" borderId="0" xfId="0" applyNumberFormat="1" applyAlignment="1">
      <alignment horizontal="right"/>
    </xf>
    <xf numFmtId="170" fontId="0" fillId="4" borderId="0" xfId="0" applyNumberFormat="1" applyFill="1" applyAlignment="1">
      <alignment horizontal="right"/>
    </xf>
    <xf numFmtId="170" fontId="0" fillId="5" borderId="0" xfId="0" applyNumberFormat="1" applyFill="1" applyAlignment="1">
      <alignment horizontal="right"/>
    </xf>
    <xf numFmtId="170" fontId="0" fillId="4" borderId="0" xfId="0" applyNumberFormat="1" applyFill="1"/>
    <xf numFmtId="170" fontId="0" fillId="5" borderId="0" xfId="0" applyNumberFormat="1" applyFill="1"/>
    <xf numFmtId="171" fontId="0" fillId="0" borderId="0" xfId="0" applyNumberFormat="1"/>
    <xf numFmtId="171" fontId="0" fillId="4" borderId="0" xfId="0" applyNumberFormat="1" applyFill="1"/>
    <xf numFmtId="171" fontId="0" fillId="5" borderId="0" xfId="0" applyNumberFormat="1" applyFill="1"/>
    <xf numFmtId="171" fontId="14" fillId="0" borderId="0" xfId="5" applyNumberFormat="1"/>
    <xf numFmtId="170" fontId="0" fillId="0" borderId="0" xfId="0" applyNumberFormat="1" applyBorder="1"/>
    <xf numFmtId="171" fontId="0" fillId="0" borderId="0" xfId="0" applyNumberFormat="1" applyBorder="1"/>
    <xf numFmtId="171" fontId="0" fillId="4" borderId="0" xfId="0" applyNumberFormat="1" applyFill="1" applyBorder="1"/>
    <xf numFmtId="171" fontId="0" fillId="5" borderId="0" xfId="0" applyNumberFormat="1" applyFill="1" applyBorder="1"/>
    <xf numFmtId="171" fontId="0" fillId="0" borderId="1" xfId="0" applyNumberFormat="1" applyBorder="1"/>
    <xf numFmtId="170" fontId="0" fillId="4" borderId="1" xfId="0" applyNumberFormat="1" applyFill="1" applyBorder="1"/>
    <xf numFmtId="171" fontId="0" fillId="4" borderId="1" xfId="0" applyNumberFormat="1" applyFill="1" applyBorder="1"/>
    <xf numFmtId="170" fontId="0" fillId="5" borderId="1" xfId="0" applyNumberFormat="1" applyFill="1" applyBorder="1"/>
    <xf numFmtId="171" fontId="0" fillId="5" borderId="1" xfId="0" applyNumberFormat="1" applyFill="1" applyBorder="1"/>
    <xf numFmtId="171" fontId="14" fillId="0" borderId="1" xfId="5" applyNumberFormat="1" applyBorder="1"/>
    <xf numFmtId="171" fontId="18" fillId="0" borderId="0" xfId="0" applyNumberFormat="1" applyFont="1" applyAlignment="1">
      <alignment horizontal="center"/>
    </xf>
    <xf numFmtId="171" fontId="14" fillId="4" borderId="0" xfId="5" applyNumberFormat="1" applyFill="1"/>
    <xf numFmtId="171" fontId="18" fillId="4" borderId="0" xfId="0" applyNumberFormat="1" applyFont="1" applyFill="1" applyAlignment="1">
      <alignment horizontal="center"/>
    </xf>
    <xf numFmtId="171" fontId="14" fillId="5" borderId="0" xfId="5" applyNumberFormat="1" applyFill="1"/>
    <xf numFmtId="171" fontId="18" fillId="5" borderId="0" xfId="0" applyNumberFormat="1" applyFont="1" applyFill="1" applyAlignment="1">
      <alignment horizontal="center"/>
    </xf>
    <xf numFmtId="171" fontId="0" fillId="0" borderId="4" xfId="0" applyNumberFormat="1" applyBorder="1"/>
    <xf numFmtId="171" fontId="0" fillId="4" borderId="4" xfId="0" applyNumberFormat="1" applyFill="1" applyBorder="1"/>
    <xf numFmtId="171" fontId="0" fillId="5" borderId="4" xfId="0" applyNumberFormat="1" applyFill="1" applyBorder="1"/>
    <xf numFmtId="171" fontId="0" fillId="0" borderId="0" xfId="0" applyNumberFormat="1" applyAlignment="1"/>
    <xf numFmtId="171" fontId="0" fillId="4" borderId="0" xfId="0" applyNumberFormat="1" applyFill="1" applyAlignment="1"/>
    <xf numFmtId="171" fontId="0" fillId="5" borderId="0" xfId="0" applyNumberFormat="1" applyFill="1" applyAlignment="1"/>
    <xf numFmtId="171" fontId="0" fillId="0" borderId="0" xfId="0" applyNumberFormat="1" applyAlignment="1">
      <alignment horizontal="center"/>
    </xf>
    <xf numFmtId="171" fontId="0" fillId="4" borderId="0" xfId="0" applyNumberFormat="1" applyFill="1" applyAlignment="1">
      <alignment horizontal="center"/>
    </xf>
    <xf numFmtId="171" fontId="0" fillId="5" borderId="0" xfId="0" applyNumberFormat="1" applyFill="1" applyAlignment="1">
      <alignment horizontal="center"/>
    </xf>
    <xf numFmtId="170" fontId="0" fillId="0" borderId="0" xfId="0" applyNumberFormat="1" applyFill="1"/>
    <xf numFmtId="171" fontId="0" fillId="0" borderId="0" xfId="0" applyNumberFormat="1" applyFill="1" applyAlignment="1"/>
    <xf numFmtId="171" fontId="0" fillId="0" borderId="1" xfId="0" applyNumberFormat="1" applyFill="1" applyBorder="1" applyAlignment="1"/>
    <xf numFmtId="171" fontId="0" fillId="5" borderId="1" xfId="0" applyNumberFormat="1" applyFill="1" applyBorder="1" applyAlignment="1"/>
    <xf numFmtId="169" fontId="16" fillId="3" borderId="0" xfId="0" quotePrefix="1" applyNumberFormat="1" applyFont="1" applyFill="1"/>
    <xf numFmtId="169" fontId="16" fillId="3" borderId="0" xfId="0" quotePrefix="1" applyNumberFormat="1" applyFont="1" applyFill="1" applyBorder="1"/>
    <xf numFmtId="165" fontId="5" fillId="3" borderId="0" xfId="0" applyNumberFormat="1" applyFont="1" applyFill="1"/>
    <xf numFmtId="165" fontId="0" fillId="3" borderId="0" xfId="0" applyNumberFormat="1" applyFill="1"/>
    <xf numFmtId="167" fontId="1" fillId="0" borderId="0" xfId="0" applyNumberFormat="1" applyFont="1" applyFill="1" applyProtection="1">
      <protection locked="0"/>
    </xf>
    <xf numFmtId="0" fontId="1" fillId="0" borderId="0" xfId="2" applyFont="1" applyFill="1">
      <protection locked="0"/>
    </xf>
    <xf numFmtId="165" fontId="1" fillId="0" borderId="0" xfId="0" applyNumberFormat="1" applyFont="1"/>
    <xf numFmtId="165" fontId="1" fillId="0" borderId="0" xfId="0" applyNumberFormat="1" applyFont="1" applyAlignment="1">
      <alignment horizontal="center"/>
    </xf>
    <xf numFmtId="0" fontId="0" fillId="6" borderId="0" xfId="0" applyFill="1"/>
    <xf numFmtId="170" fontId="1" fillId="0" borderId="0" xfId="0" applyNumberFormat="1" applyFont="1" applyBorder="1"/>
    <xf numFmtId="8" fontId="2" fillId="0" borderId="4" xfId="0" applyNumberFormat="1" applyFont="1" applyBorder="1"/>
    <xf numFmtId="165" fontId="2" fillId="0" borderId="0" xfId="6" applyNumberFormat="1" applyFont="1"/>
    <xf numFmtId="165" fontId="1" fillId="0" borderId="0" xfId="6" applyNumberFormat="1"/>
    <xf numFmtId="165" fontId="13" fillId="0" borderId="0" xfId="6" applyNumberFormat="1" applyFont="1"/>
    <xf numFmtId="165" fontId="1" fillId="0" borderId="0" xfId="6" applyNumberFormat="1" applyAlignment="1">
      <alignment horizontal="right" vertical="top" wrapText="1"/>
    </xf>
    <xf numFmtId="165" fontId="1" fillId="0" borderId="1" xfId="6" applyNumberFormat="1" applyBorder="1" applyAlignment="1">
      <alignment horizontal="right" vertical="top" wrapText="1"/>
    </xf>
    <xf numFmtId="165" fontId="13" fillId="0" borderId="0" xfId="6" applyNumberFormat="1" applyFont="1" applyAlignment="1">
      <alignment horizontal="right" vertical="top" wrapText="1"/>
    </xf>
    <xf numFmtId="165" fontId="13" fillId="0" borderId="6" xfId="6" applyNumberFormat="1" applyFont="1" applyBorder="1" applyAlignment="1">
      <alignment horizontal="right" vertical="top" wrapText="1"/>
    </xf>
    <xf numFmtId="165" fontId="1" fillId="0" borderId="7" xfId="6" applyNumberFormat="1" applyFont="1" applyBorder="1" applyAlignment="1">
      <alignment horizontal="right" vertical="top" wrapText="1"/>
    </xf>
    <xf numFmtId="165" fontId="1" fillId="0" borderId="0" xfId="6" applyNumberFormat="1" applyFill="1"/>
    <xf numFmtId="165" fontId="13" fillId="0" borderId="8" xfId="6" applyNumberFormat="1" applyFont="1" applyBorder="1"/>
    <xf numFmtId="165" fontId="1" fillId="0" borderId="9" xfId="6" applyNumberFormat="1" applyBorder="1"/>
    <xf numFmtId="165" fontId="12" fillId="0" borderId="0" xfId="6" applyNumberFormat="1" applyFont="1"/>
    <xf numFmtId="165" fontId="1" fillId="0" borderId="0" xfId="6" applyNumberFormat="1" applyAlignment="1">
      <alignment horizontal="left" wrapText="1"/>
    </xf>
    <xf numFmtId="165" fontId="13" fillId="0" borderId="8" xfId="6" applyNumberFormat="1" applyFont="1" applyBorder="1" applyAlignment="1">
      <alignment horizontal="right"/>
    </xf>
    <xf numFmtId="165" fontId="1" fillId="0" borderId="1" xfId="6" applyNumberFormat="1" applyFill="1" applyBorder="1"/>
    <xf numFmtId="165" fontId="1" fillId="0" borderId="0" xfId="6" applyNumberFormat="1" applyFill="1" applyBorder="1"/>
    <xf numFmtId="165" fontId="1" fillId="0" borderId="10" xfId="6" applyNumberFormat="1" applyFill="1" applyBorder="1"/>
    <xf numFmtId="165" fontId="1" fillId="0" borderId="9" xfId="6" applyNumberFormat="1" applyFill="1" applyBorder="1"/>
    <xf numFmtId="165" fontId="6" fillId="0" borderId="0" xfId="6" applyNumberFormat="1" applyFont="1" applyFill="1"/>
    <xf numFmtId="165" fontId="13" fillId="0" borderId="11" xfId="6" applyNumberFormat="1" applyFont="1" applyBorder="1"/>
    <xf numFmtId="165" fontId="1" fillId="0" borderId="10" xfId="6" applyNumberFormat="1" applyBorder="1"/>
    <xf numFmtId="165" fontId="1" fillId="0" borderId="0" xfId="6" applyNumberFormat="1" applyFont="1"/>
    <xf numFmtId="165" fontId="1" fillId="0" borderId="0" xfId="6" applyNumberFormat="1" applyBorder="1"/>
    <xf numFmtId="165" fontId="13" fillId="0" borderId="0" xfId="6" applyNumberFormat="1" applyFont="1" applyBorder="1"/>
    <xf numFmtId="165" fontId="1" fillId="0" borderId="1" xfId="6" applyNumberFormat="1" applyBorder="1"/>
    <xf numFmtId="1" fontId="0" fillId="0" borderId="0" xfId="1" applyNumberFormat="1" applyFont="1" applyFill="1" applyAlignment="1" applyProtection="1">
      <alignment vertical="center"/>
      <protection locked="0"/>
    </xf>
    <xf numFmtId="2" fontId="0" fillId="6" borderId="0" xfId="0" applyNumberFormat="1" applyFill="1"/>
    <xf numFmtId="165" fontId="0" fillId="0" borderId="0" xfId="1" applyNumberFormat="1" applyFont="1" applyFill="1" applyAlignment="1">
      <alignment horizontal="right"/>
    </xf>
    <xf numFmtId="165" fontId="16" fillId="0" borderId="8" xfId="0" applyNumberFormat="1" applyFont="1" applyFill="1" applyBorder="1"/>
    <xf numFmtId="1" fontId="19" fillId="0" borderId="0" xfId="0" applyNumberFormat="1" applyFont="1" applyAlignment="1">
      <alignment horizontal="right"/>
    </xf>
    <xf numFmtId="1" fontId="19" fillId="0" borderId="0" xfId="0" applyNumberFormat="1" applyFont="1"/>
    <xf numFmtId="2" fontId="19" fillId="0" borderId="0" xfId="0" applyNumberFormat="1" applyFont="1"/>
    <xf numFmtId="0" fontId="1" fillId="0" borderId="0" xfId="0" applyFont="1" applyFill="1"/>
    <xf numFmtId="0" fontId="8" fillId="0" borderId="0" xfId="2" applyFont="1" applyFill="1" applyAlignment="1">
      <alignment horizontal="center" vertical="center"/>
      <protection locked="0"/>
    </xf>
    <xf numFmtId="2" fontId="1" fillId="0" borderId="0" xfId="0" applyNumberFormat="1" applyFont="1"/>
    <xf numFmtId="0" fontId="0" fillId="0" borderId="8" xfId="0" applyBorder="1" applyAlignment="1">
      <alignment horizontal="right" wrapText="1"/>
    </xf>
    <xf numFmtId="165" fontId="2" fillId="0" borderId="8" xfId="0" applyNumberFormat="1" applyFont="1" applyBorder="1"/>
    <xf numFmtId="164" fontId="1" fillId="0" borderId="0" xfId="0" applyNumberFormat="1" applyFont="1" applyAlignment="1" applyProtection="1">
      <alignment horizontal="center"/>
      <protection locked="0"/>
    </xf>
    <xf numFmtId="165" fontId="0" fillId="0" borderId="8" xfId="0" applyNumberFormat="1" applyBorder="1"/>
    <xf numFmtId="0" fontId="0" fillId="0" borderId="0" xfId="0" applyFill="1" applyAlignment="1">
      <alignment horizontal="right"/>
    </xf>
    <xf numFmtId="15" fontId="4" fillId="0" borderId="0" xfId="0" quotePrefix="1" applyNumberFormat="1" applyFont="1" applyAlignment="1">
      <alignment horizontal="left"/>
    </xf>
    <xf numFmtId="165" fontId="16" fillId="0" borderId="11" xfId="0" applyNumberFormat="1" applyFont="1" applyFill="1" applyBorder="1"/>
    <xf numFmtId="0" fontId="16" fillId="0" borderId="13" xfId="0" applyNumberFormat="1" applyFont="1" applyBorder="1" applyAlignment="1">
      <alignment horizontal="center"/>
    </xf>
    <xf numFmtId="0" fontId="16" fillId="0" borderId="7" xfId="0" applyNumberFormat="1" applyFont="1" applyBorder="1" applyAlignment="1">
      <alignment horizontal="center"/>
    </xf>
    <xf numFmtId="0" fontId="16" fillId="0" borderId="0" xfId="0" applyNumberFormat="1" applyFont="1" applyAlignment="1">
      <alignment vertical="top" wrapText="1"/>
    </xf>
    <xf numFmtId="49" fontId="16" fillId="0" borderId="13" xfId="0" applyNumberFormat="1" applyFont="1" applyBorder="1" applyAlignment="1">
      <alignment horizontal="center"/>
    </xf>
    <xf numFmtId="49" fontId="16" fillId="0" borderId="7" xfId="0" applyNumberFormat="1" applyFont="1" applyBorder="1" applyAlignment="1">
      <alignment horizontal="center"/>
    </xf>
    <xf numFmtId="165" fontId="17" fillId="0" borderId="13" xfId="0" applyNumberFormat="1" applyFont="1" applyBorder="1" applyAlignment="1">
      <alignment horizontal="center"/>
    </xf>
    <xf numFmtId="165" fontId="17" fillId="0" borderId="7" xfId="0" applyNumberFormat="1" applyFont="1" applyBorder="1" applyAlignment="1">
      <alignment horizontal="center"/>
    </xf>
    <xf numFmtId="0" fontId="2" fillId="0" borderId="13" xfId="0" applyNumberFormat="1" applyFont="1" applyBorder="1" applyAlignment="1">
      <alignment horizontal="center"/>
    </xf>
    <xf numFmtId="0" fontId="2" fillId="0" borderId="7" xfId="0" applyNumberFormat="1" applyFont="1" applyBorder="1" applyAlignment="1">
      <alignment horizontal="center"/>
    </xf>
    <xf numFmtId="0" fontId="2" fillId="4" borderId="13" xfId="0" applyNumberFormat="1" applyFont="1" applyFill="1" applyBorder="1" applyAlignment="1">
      <alignment horizontal="center"/>
    </xf>
    <xf numFmtId="0" fontId="2" fillId="4" borderId="7" xfId="0" applyNumberFormat="1" applyFont="1" applyFill="1" applyBorder="1" applyAlignment="1">
      <alignment horizontal="center"/>
    </xf>
    <xf numFmtId="0" fontId="2" fillId="5" borderId="13" xfId="0" applyNumberFormat="1" applyFont="1" applyFill="1" applyBorder="1" applyAlignment="1">
      <alignment horizontal="center"/>
    </xf>
    <xf numFmtId="0" fontId="2" fillId="5" borderId="7" xfId="0" applyNumberFormat="1" applyFont="1" applyFill="1" applyBorder="1" applyAlignment="1">
      <alignment horizontal="center"/>
    </xf>
    <xf numFmtId="165" fontId="1" fillId="0" borderId="1" xfId="6" applyNumberFormat="1" applyFont="1" applyBorder="1" applyAlignment="1">
      <alignment horizontal="center" vertical="top" wrapText="1"/>
    </xf>
    <xf numFmtId="0" fontId="0" fillId="0" borderId="0" xfId="0" applyFill="1" applyAlignment="1">
      <alignment horizontal="left" wrapText="1"/>
    </xf>
    <xf numFmtId="2" fontId="0" fillId="0" borderId="0" xfId="0" applyNumberFormat="1" applyAlignment="1">
      <alignment horizontal="center"/>
    </xf>
    <xf numFmtId="2" fontId="0" fillId="0" borderId="1" xfId="0" applyNumberFormat="1" applyBorder="1" applyAlignment="1">
      <alignment horizontal="center" wrapText="1"/>
    </xf>
    <xf numFmtId="2" fontId="2" fillId="0" borderId="0" xfId="0" applyNumberFormat="1" applyFont="1" applyAlignment="1">
      <alignment horizontal="center" wrapText="1"/>
    </xf>
    <xf numFmtId="0" fontId="0" fillId="0" borderId="0" xfId="0" applyBorder="1" applyAlignment="1">
      <alignment horizontal="center"/>
    </xf>
    <xf numFmtId="2" fontId="1" fillId="0" borderId="0" xfId="0" applyNumberFormat="1" applyFont="1" applyAlignment="1">
      <alignment horizontal="center"/>
    </xf>
    <xf numFmtId="2" fontId="2" fillId="0" borderId="5" xfId="0" applyNumberFormat="1" applyFont="1" applyBorder="1" applyAlignment="1">
      <alignment horizontal="center" wrapText="1"/>
    </xf>
    <xf numFmtId="2" fontId="7" fillId="0" borderId="0" xfId="0" applyNumberFormat="1" applyFont="1" applyAlignment="1">
      <alignment horizontal="center"/>
    </xf>
  </cellXfs>
  <cellStyles count="7">
    <cellStyle name="Comma" xfId="1" builtinId="3"/>
    <cellStyle name="Comma 2" xfId="5" xr:uid="{00000000-0005-0000-0000-000001000000}"/>
    <cellStyle name="Default" xfId="2" xr:uid="{00000000-0005-0000-0000-000002000000}"/>
    <cellStyle name="Normal" xfId="0" builtinId="0"/>
    <cellStyle name="Normal 2" xfId="6" xr:uid="{00000000-0005-0000-0000-000004000000}"/>
    <cellStyle name="Percent" xfId="3" builtinId="5"/>
    <cellStyle name="Percent 2" xfId="4"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4"/>
  <sheetViews>
    <sheetView tabSelected="1" zoomScale="75" zoomScaleNormal="75" workbookViewId="0">
      <pane xSplit="4" ySplit="5" topLeftCell="E21" activePane="bottomRight" state="frozen"/>
      <selection pane="topRight" activeCell="E1" sqref="E1"/>
      <selection pane="bottomLeft" activeCell="A6" sqref="A6"/>
      <selection pane="bottomRight" activeCell="Y53" sqref="Y53"/>
    </sheetView>
  </sheetViews>
  <sheetFormatPr defaultColWidth="11.28515625" defaultRowHeight="15"/>
  <cols>
    <col min="1" max="1" width="11.28515625" style="108" customWidth="1"/>
    <col min="2" max="2" width="11.140625" style="108" customWidth="1"/>
    <col min="3" max="5" width="11.28515625" style="108" customWidth="1"/>
    <col min="6" max="6" width="13.28515625" style="108" customWidth="1"/>
    <col min="7" max="7" width="13.5703125" style="108" customWidth="1"/>
    <col min="8" max="8" width="5" style="109" customWidth="1"/>
    <col min="9" max="9" width="13" style="108" customWidth="1"/>
    <col min="10" max="10" width="12.140625" style="108" customWidth="1"/>
    <col min="11" max="11" width="5.5703125" style="109" customWidth="1"/>
    <col min="12" max="12" width="13.140625" style="110" customWidth="1"/>
    <col min="13" max="13" width="13" style="110" customWidth="1"/>
    <col min="14" max="14" width="10.5703125" style="111" customWidth="1"/>
    <col min="15" max="15" width="7.140625" style="109" customWidth="1"/>
    <col min="16" max="16" width="25.28515625" style="108" customWidth="1"/>
    <col min="17" max="17" width="13" style="108" customWidth="1"/>
    <col min="18" max="18" width="12.140625" style="108" customWidth="1"/>
    <col min="19" max="19" width="5.5703125" style="109" customWidth="1"/>
    <col min="20" max="20" width="12" style="108" customWidth="1"/>
    <col min="21" max="21" width="12.5703125" style="108" customWidth="1"/>
    <col min="22" max="256" width="11.28515625" style="108"/>
    <col min="257" max="257" width="11.28515625" style="108" customWidth="1"/>
    <col min="258" max="258" width="11.140625" style="108" customWidth="1"/>
    <col min="259" max="261" width="11.28515625" style="108" customWidth="1"/>
    <col min="262" max="262" width="13.28515625" style="108" customWidth="1"/>
    <col min="263" max="263" width="13.5703125" style="108" customWidth="1"/>
    <col min="264" max="264" width="5" style="108" customWidth="1"/>
    <col min="265" max="265" width="13" style="108" customWidth="1"/>
    <col min="266" max="266" width="12.140625" style="108" customWidth="1"/>
    <col min="267" max="267" width="5.5703125" style="108" customWidth="1"/>
    <col min="268" max="268" width="13.140625" style="108" customWidth="1"/>
    <col min="269" max="269" width="13" style="108" customWidth="1"/>
    <col min="270" max="270" width="10.5703125" style="108" customWidth="1"/>
    <col min="271" max="271" width="7.140625" style="108" customWidth="1"/>
    <col min="272" max="272" width="25.28515625" style="108" customWidth="1"/>
    <col min="273" max="273" width="13" style="108" customWidth="1"/>
    <col min="274" max="274" width="12.140625" style="108" customWidth="1"/>
    <col min="275" max="275" width="5.5703125" style="108" customWidth="1"/>
    <col min="276" max="276" width="12" style="108" customWidth="1"/>
    <col min="277" max="277" width="12.5703125" style="108" customWidth="1"/>
    <col min="278" max="512" width="11.28515625" style="108"/>
    <col min="513" max="513" width="11.28515625" style="108" customWidth="1"/>
    <col min="514" max="514" width="11.140625" style="108" customWidth="1"/>
    <col min="515" max="517" width="11.28515625" style="108" customWidth="1"/>
    <col min="518" max="518" width="13.28515625" style="108" customWidth="1"/>
    <col min="519" max="519" width="13.5703125" style="108" customWidth="1"/>
    <col min="520" max="520" width="5" style="108" customWidth="1"/>
    <col min="521" max="521" width="13" style="108" customWidth="1"/>
    <col min="522" max="522" width="12.140625" style="108" customWidth="1"/>
    <col min="523" max="523" width="5.5703125" style="108" customWidth="1"/>
    <col min="524" max="524" width="13.140625" style="108" customWidth="1"/>
    <col min="525" max="525" width="13" style="108" customWidth="1"/>
    <col min="526" max="526" width="10.5703125" style="108" customWidth="1"/>
    <col min="527" max="527" width="7.140625" style="108" customWidth="1"/>
    <col min="528" max="528" width="25.28515625" style="108" customWidth="1"/>
    <col min="529" max="529" width="13" style="108" customWidth="1"/>
    <col min="530" max="530" width="12.140625" style="108" customWidth="1"/>
    <col min="531" max="531" width="5.5703125" style="108" customWidth="1"/>
    <col min="532" max="532" width="12" style="108" customWidth="1"/>
    <col min="533" max="533" width="12.5703125" style="108" customWidth="1"/>
    <col min="534" max="768" width="11.28515625" style="108"/>
    <col min="769" max="769" width="11.28515625" style="108" customWidth="1"/>
    <col min="770" max="770" width="11.140625" style="108" customWidth="1"/>
    <col min="771" max="773" width="11.28515625" style="108" customWidth="1"/>
    <col min="774" max="774" width="13.28515625" style="108" customWidth="1"/>
    <col min="775" max="775" width="13.5703125" style="108" customWidth="1"/>
    <col min="776" max="776" width="5" style="108" customWidth="1"/>
    <col min="777" max="777" width="13" style="108" customWidth="1"/>
    <col min="778" max="778" width="12.140625" style="108" customWidth="1"/>
    <col min="779" max="779" width="5.5703125" style="108" customWidth="1"/>
    <col min="780" max="780" width="13.140625" style="108" customWidth="1"/>
    <col min="781" max="781" width="13" style="108" customWidth="1"/>
    <col min="782" max="782" width="10.5703125" style="108" customWidth="1"/>
    <col min="783" max="783" width="7.140625" style="108" customWidth="1"/>
    <col min="784" max="784" width="25.28515625" style="108" customWidth="1"/>
    <col min="785" max="785" width="13" style="108" customWidth="1"/>
    <col min="786" max="786" width="12.140625" style="108" customWidth="1"/>
    <col min="787" max="787" width="5.5703125" style="108" customWidth="1"/>
    <col min="788" max="788" width="12" style="108" customWidth="1"/>
    <col min="789" max="789" width="12.5703125" style="108" customWidth="1"/>
    <col min="790" max="1024" width="11.28515625" style="108"/>
    <col min="1025" max="1025" width="11.28515625" style="108" customWidth="1"/>
    <col min="1026" max="1026" width="11.140625" style="108" customWidth="1"/>
    <col min="1027" max="1029" width="11.28515625" style="108" customWidth="1"/>
    <col min="1030" max="1030" width="13.28515625" style="108" customWidth="1"/>
    <col min="1031" max="1031" width="13.5703125" style="108" customWidth="1"/>
    <col min="1032" max="1032" width="5" style="108" customWidth="1"/>
    <col min="1033" max="1033" width="13" style="108" customWidth="1"/>
    <col min="1034" max="1034" width="12.140625" style="108" customWidth="1"/>
    <col min="1035" max="1035" width="5.5703125" style="108" customWidth="1"/>
    <col min="1036" max="1036" width="13.140625" style="108" customWidth="1"/>
    <col min="1037" max="1037" width="13" style="108" customWidth="1"/>
    <col min="1038" max="1038" width="10.5703125" style="108" customWidth="1"/>
    <col min="1039" max="1039" width="7.140625" style="108" customWidth="1"/>
    <col min="1040" max="1040" width="25.28515625" style="108" customWidth="1"/>
    <col min="1041" max="1041" width="13" style="108" customWidth="1"/>
    <col min="1042" max="1042" width="12.140625" style="108" customWidth="1"/>
    <col min="1043" max="1043" width="5.5703125" style="108" customWidth="1"/>
    <col min="1044" max="1044" width="12" style="108" customWidth="1"/>
    <col min="1045" max="1045" width="12.5703125" style="108" customWidth="1"/>
    <col min="1046" max="1280" width="11.28515625" style="108"/>
    <col min="1281" max="1281" width="11.28515625" style="108" customWidth="1"/>
    <col min="1282" max="1282" width="11.140625" style="108" customWidth="1"/>
    <col min="1283" max="1285" width="11.28515625" style="108" customWidth="1"/>
    <col min="1286" max="1286" width="13.28515625" style="108" customWidth="1"/>
    <col min="1287" max="1287" width="13.5703125" style="108" customWidth="1"/>
    <col min="1288" max="1288" width="5" style="108" customWidth="1"/>
    <col min="1289" max="1289" width="13" style="108" customWidth="1"/>
    <col min="1290" max="1290" width="12.140625" style="108" customWidth="1"/>
    <col min="1291" max="1291" width="5.5703125" style="108" customWidth="1"/>
    <col min="1292" max="1292" width="13.140625" style="108" customWidth="1"/>
    <col min="1293" max="1293" width="13" style="108" customWidth="1"/>
    <col min="1294" max="1294" width="10.5703125" style="108" customWidth="1"/>
    <col min="1295" max="1295" width="7.140625" style="108" customWidth="1"/>
    <col min="1296" max="1296" width="25.28515625" style="108" customWidth="1"/>
    <col min="1297" max="1297" width="13" style="108" customWidth="1"/>
    <col min="1298" max="1298" width="12.140625" style="108" customWidth="1"/>
    <col min="1299" max="1299" width="5.5703125" style="108" customWidth="1"/>
    <col min="1300" max="1300" width="12" style="108" customWidth="1"/>
    <col min="1301" max="1301" width="12.5703125" style="108" customWidth="1"/>
    <col min="1302" max="1536" width="11.28515625" style="108"/>
    <col min="1537" max="1537" width="11.28515625" style="108" customWidth="1"/>
    <col min="1538" max="1538" width="11.140625" style="108" customWidth="1"/>
    <col min="1539" max="1541" width="11.28515625" style="108" customWidth="1"/>
    <col min="1542" max="1542" width="13.28515625" style="108" customWidth="1"/>
    <col min="1543" max="1543" width="13.5703125" style="108" customWidth="1"/>
    <col min="1544" max="1544" width="5" style="108" customWidth="1"/>
    <col min="1545" max="1545" width="13" style="108" customWidth="1"/>
    <col min="1546" max="1546" width="12.140625" style="108" customWidth="1"/>
    <col min="1547" max="1547" width="5.5703125" style="108" customWidth="1"/>
    <col min="1548" max="1548" width="13.140625" style="108" customWidth="1"/>
    <col min="1549" max="1549" width="13" style="108" customWidth="1"/>
    <col min="1550" max="1550" width="10.5703125" style="108" customWidth="1"/>
    <col min="1551" max="1551" width="7.140625" style="108" customWidth="1"/>
    <col min="1552" max="1552" width="25.28515625" style="108" customWidth="1"/>
    <col min="1553" max="1553" width="13" style="108" customWidth="1"/>
    <col min="1554" max="1554" width="12.140625" style="108" customWidth="1"/>
    <col min="1555" max="1555" width="5.5703125" style="108" customWidth="1"/>
    <col min="1556" max="1556" width="12" style="108" customWidth="1"/>
    <col min="1557" max="1557" width="12.5703125" style="108" customWidth="1"/>
    <col min="1558" max="1792" width="11.28515625" style="108"/>
    <col min="1793" max="1793" width="11.28515625" style="108" customWidth="1"/>
    <col min="1794" max="1794" width="11.140625" style="108" customWidth="1"/>
    <col min="1795" max="1797" width="11.28515625" style="108" customWidth="1"/>
    <col min="1798" max="1798" width="13.28515625" style="108" customWidth="1"/>
    <col min="1799" max="1799" width="13.5703125" style="108" customWidth="1"/>
    <col min="1800" max="1800" width="5" style="108" customWidth="1"/>
    <col min="1801" max="1801" width="13" style="108" customWidth="1"/>
    <col min="1802" max="1802" width="12.140625" style="108" customWidth="1"/>
    <col min="1803" max="1803" width="5.5703125" style="108" customWidth="1"/>
    <col min="1804" max="1804" width="13.140625" style="108" customWidth="1"/>
    <col min="1805" max="1805" width="13" style="108" customWidth="1"/>
    <col min="1806" max="1806" width="10.5703125" style="108" customWidth="1"/>
    <col min="1807" max="1807" width="7.140625" style="108" customWidth="1"/>
    <col min="1808" max="1808" width="25.28515625" style="108" customWidth="1"/>
    <col min="1809" max="1809" width="13" style="108" customWidth="1"/>
    <col min="1810" max="1810" width="12.140625" style="108" customWidth="1"/>
    <col min="1811" max="1811" width="5.5703125" style="108" customWidth="1"/>
    <col min="1812" max="1812" width="12" style="108" customWidth="1"/>
    <col min="1813" max="1813" width="12.5703125" style="108" customWidth="1"/>
    <col min="1814" max="2048" width="11.28515625" style="108"/>
    <col min="2049" max="2049" width="11.28515625" style="108" customWidth="1"/>
    <col min="2050" max="2050" width="11.140625" style="108" customWidth="1"/>
    <col min="2051" max="2053" width="11.28515625" style="108" customWidth="1"/>
    <col min="2054" max="2054" width="13.28515625" style="108" customWidth="1"/>
    <col min="2055" max="2055" width="13.5703125" style="108" customWidth="1"/>
    <col min="2056" max="2056" width="5" style="108" customWidth="1"/>
    <col min="2057" max="2057" width="13" style="108" customWidth="1"/>
    <col min="2058" max="2058" width="12.140625" style="108" customWidth="1"/>
    <col min="2059" max="2059" width="5.5703125" style="108" customWidth="1"/>
    <col min="2060" max="2060" width="13.140625" style="108" customWidth="1"/>
    <col min="2061" max="2061" width="13" style="108" customWidth="1"/>
    <col min="2062" max="2062" width="10.5703125" style="108" customWidth="1"/>
    <col min="2063" max="2063" width="7.140625" style="108" customWidth="1"/>
    <col min="2064" max="2064" width="25.28515625" style="108" customWidth="1"/>
    <col min="2065" max="2065" width="13" style="108" customWidth="1"/>
    <col min="2066" max="2066" width="12.140625" style="108" customWidth="1"/>
    <col min="2067" max="2067" width="5.5703125" style="108" customWidth="1"/>
    <col min="2068" max="2068" width="12" style="108" customWidth="1"/>
    <col min="2069" max="2069" width="12.5703125" style="108" customWidth="1"/>
    <col min="2070" max="2304" width="11.28515625" style="108"/>
    <col min="2305" max="2305" width="11.28515625" style="108" customWidth="1"/>
    <col min="2306" max="2306" width="11.140625" style="108" customWidth="1"/>
    <col min="2307" max="2309" width="11.28515625" style="108" customWidth="1"/>
    <col min="2310" max="2310" width="13.28515625" style="108" customWidth="1"/>
    <col min="2311" max="2311" width="13.5703125" style="108" customWidth="1"/>
    <col min="2312" max="2312" width="5" style="108" customWidth="1"/>
    <col min="2313" max="2313" width="13" style="108" customWidth="1"/>
    <col min="2314" max="2314" width="12.140625" style="108" customWidth="1"/>
    <col min="2315" max="2315" width="5.5703125" style="108" customWidth="1"/>
    <col min="2316" max="2316" width="13.140625" style="108" customWidth="1"/>
    <col min="2317" max="2317" width="13" style="108" customWidth="1"/>
    <col min="2318" max="2318" width="10.5703125" style="108" customWidth="1"/>
    <col min="2319" max="2319" width="7.140625" style="108" customWidth="1"/>
    <col min="2320" max="2320" width="25.28515625" style="108" customWidth="1"/>
    <col min="2321" max="2321" width="13" style="108" customWidth="1"/>
    <col min="2322" max="2322" width="12.140625" style="108" customWidth="1"/>
    <col min="2323" max="2323" width="5.5703125" style="108" customWidth="1"/>
    <col min="2324" max="2324" width="12" style="108" customWidth="1"/>
    <col min="2325" max="2325" width="12.5703125" style="108" customWidth="1"/>
    <col min="2326" max="2560" width="11.28515625" style="108"/>
    <col min="2561" max="2561" width="11.28515625" style="108" customWidth="1"/>
    <col min="2562" max="2562" width="11.140625" style="108" customWidth="1"/>
    <col min="2563" max="2565" width="11.28515625" style="108" customWidth="1"/>
    <col min="2566" max="2566" width="13.28515625" style="108" customWidth="1"/>
    <col min="2567" max="2567" width="13.5703125" style="108" customWidth="1"/>
    <col min="2568" max="2568" width="5" style="108" customWidth="1"/>
    <col min="2569" max="2569" width="13" style="108" customWidth="1"/>
    <col min="2570" max="2570" width="12.140625" style="108" customWidth="1"/>
    <col min="2571" max="2571" width="5.5703125" style="108" customWidth="1"/>
    <col min="2572" max="2572" width="13.140625" style="108" customWidth="1"/>
    <col min="2573" max="2573" width="13" style="108" customWidth="1"/>
    <col min="2574" max="2574" width="10.5703125" style="108" customWidth="1"/>
    <col min="2575" max="2575" width="7.140625" style="108" customWidth="1"/>
    <col min="2576" max="2576" width="25.28515625" style="108" customWidth="1"/>
    <col min="2577" max="2577" width="13" style="108" customWidth="1"/>
    <col min="2578" max="2578" width="12.140625" style="108" customWidth="1"/>
    <col min="2579" max="2579" width="5.5703125" style="108" customWidth="1"/>
    <col min="2580" max="2580" width="12" style="108" customWidth="1"/>
    <col min="2581" max="2581" width="12.5703125" style="108" customWidth="1"/>
    <col min="2582" max="2816" width="11.28515625" style="108"/>
    <col min="2817" max="2817" width="11.28515625" style="108" customWidth="1"/>
    <col min="2818" max="2818" width="11.140625" style="108" customWidth="1"/>
    <col min="2819" max="2821" width="11.28515625" style="108" customWidth="1"/>
    <col min="2822" max="2822" width="13.28515625" style="108" customWidth="1"/>
    <col min="2823" max="2823" width="13.5703125" style="108" customWidth="1"/>
    <col min="2824" max="2824" width="5" style="108" customWidth="1"/>
    <col min="2825" max="2825" width="13" style="108" customWidth="1"/>
    <col min="2826" max="2826" width="12.140625" style="108" customWidth="1"/>
    <col min="2827" max="2827" width="5.5703125" style="108" customWidth="1"/>
    <col min="2828" max="2828" width="13.140625" style="108" customWidth="1"/>
    <col min="2829" max="2829" width="13" style="108" customWidth="1"/>
    <col min="2830" max="2830" width="10.5703125" style="108" customWidth="1"/>
    <col min="2831" max="2831" width="7.140625" style="108" customWidth="1"/>
    <col min="2832" max="2832" width="25.28515625" style="108" customWidth="1"/>
    <col min="2833" max="2833" width="13" style="108" customWidth="1"/>
    <col min="2834" max="2834" width="12.140625" style="108" customWidth="1"/>
    <col min="2835" max="2835" width="5.5703125" style="108" customWidth="1"/>
    <col min="2836" max="2836" width="12" style="108" customWidth="1"/>
    <col min="2837" max="2837" width="12.5703125" style="108" customWidth="1"/>
    <col min="2838" max="3072" width="11.28515625" style="108"/>
    <col min="3073" max="3073" width="11.28515625" style="108" customWidth="1"/>
    <col min="3074" max="3074" width="11.140625" style="108" customWidth="1"/>
    <col min="3075" max="3077" width="11.28515625" style="108" customWidth="1"/>
    <col min="3078" max="3078" width="13.28515625" style="108" customWidth="1"/>
    <col min="3079" max="3079" width="13.5703125" style="108" customWidth="1"/>
    <col min="3080" max="3080" width="5" style="108" customWidth="1"/>
    <col min="3081" max="3081" width="13" style="108" customWidth="1"/>
    <col min="3082" max="3082" width="12.140625" style="108" customWidth="1"/>
    <col min="3083" max="3083" width="5.5703125" style="108" customWidth="1"/>
    <col min="3084" max="3084" width="13.140625" style="108" customWidth="1"/>
    <col min="3085" max="3085" width="13" style="108" customWidth="1"/>
    <col min="3086" max="3086" width="10.5703125" style="108" customWidth="1"/>
    <col min="3087" max="3087" width="7.140625" style="108" customWidth="1"/>
    <col min="3088" max="3088" width="25.28515625" style="108" customWidth="1"/>
    <col min="3089" max="3089" width="13" style="108" customWidth="1"/>
    <col min="3090" max="3090" width="12.140625" style="108" customWidth="1"/>
    <col min="3091" max="3091" width="5.5703125" style="108" customWidth="1"/>
    <col min="3092" max="3092" width="12" style="108" customWidth="1"/>
    <col min="3093" max="3093" width="12.5703125" style="108" customWidth="1"/>
    <col min="3094" max="3328" width="11.28515625" style="108"/>
    <col min="3329" max="3329" width="11.28515625" style="108" customWidth="1"/>
    <col min="3330" max="3330" width="11.140625" style="108" customWidth="1"/>
    <col min="3331" max="3333" width="11.28515625" style="108" customWidth="1"/>
    <col min="3334" max="3334" width="13.28515625" style="108" customWidth="1"/>
    <col min="3335" max="3335" width="13.5703125" style="108" customWidth="1"/>
    <col min="3336" max="3336" width="5" style="108" customWidth="1"/>
    <col min="3337" max="3337" width="13" style="108" customWidth="1"/>
    <col min="3338" max="3338" width="12.140625" style="108" customWidth="1"/>
    <col min="3339" max="3339" width="5.5703125" style="108" customWidth="1"/>
    <col min="3340" max="3340" width="13.140625" style="108" customWidth="1"/>
    <col min="3341" max="3341" width="13" style="108" customWidth="1"/>
    <col min="3342" max="3342" width="10.5703125" style="108" customWidth="1"/>
    <col min="3343" max="3343" width="7.140625" style="108" customWidth="1"/>
    <col min="3344" max="3344" width="25.28515625" style="108" customWidth="1"/>
    <col min="3345" max="3345" width="13" style="108" customWidth="1"/>
    <col min="3346" max="3346" width="12.140625" style="108" customWidth="1"/>
    <col min="3347" max="3347" width="5.5703125" style="108" customWidth="1"/>
    <col min="3348" max="3348" width="12" style="108" customWidth="1"/>
    <col min="3349" max="3349" width="12.5703125" style="108" customWidth="1"/>
    <col min="3350" max="3584" width="11.28515625" style="108"/>
    <col min="3585" max="3585" width="11.28515625" style="108" customWidth="1"/>
    <col min="3586" max="3586" width="11.140625" style="108" customWidth="1"/>
    <col min="3587" max="3589" width="11.28515625" style="108" customWidth="1"/>
    <col min="3590" max="3590" width="13.28515625" style="108" customWidth="1"/>
    <col min="3591" max="3591" width="13.5703125" style="108" customWidth="1"/>
    <col min="3592" max="3592" width="5" style="108" customWidth="1"/>
    <col min="3593" max="3593" width="13" style="108" customWidth="1"/>
    <col min="3594" max="3594" width="12.140625" style="108" customWidth="1"/>
    <col min="3595" max="3595" width="5.5703125" style="108" customWidth="1"/>
    <col min="3596" max="3596" width="13.140625" style="108" customWidth="1"/>
    <col min="3597" max="3597" width="13" style="108" customWidth="1"/>
    <col min="3598" max="3598" width="10.5703125" style="108" customWidth="1"/>
    <col min="3599" max="3599" width="7.140625" style="108" customWidth="1"/>
    <col min="3600" max="3600" width="25.28515625" style="108" customWidth="1"/>
    <col min="3601" max="3601" width="13" style="108" customWidth="1"/>
    <col min="3602" max="3602" width="12.140625" style="108" customWidth="1"/>
    <col min="3603" max="3603" width="5.5703125" style="108" customWidth="1"/>
    <col min="3604" max="3604" width="12" style="108" customWidth="1"/>
    <col min="3605" max="3605" width="12.5703125" style="108" customWidth="1"/>
    <col min="3606" max="3840" width="11.28515625" style="108"/>
    <col min="3841" max="3841" width="11.28515625" style="108" customWidth="1"/>
    <col min="3842" max="3842" width="11.140625" style="108" customWidth="1"/>
    <col min="3843" max="3845" width="11.28515625" style="108" customWidth="1"/>
    <col min="3846" max="3846" width="13.28515625" style="108" customWidth="1"/>
    <col min="3847" max="3847" width="13.5703125" style="108" customWidth="1"/>
    <col min="3848" max="3848" width="5" style="108" customWidth="1"/>
    <col min="3849" max="3849" width="13" style="108" customWidth="1"/>
    <col min="3850" max="3850" width="12.140625" style="108" customWidth="1"/>
    <col min="3851" max="3851" width="5.5703125" style="108" customWidth="1"/>
    <col min="3852" max="3852" width="13.140625" style="108" customWidth="1"/>
    <col min="3853" max="3853" width="13" style="108" customWidth="1"/>
    <col min="3854" max="3854" width="10.5703125" style="108" customWidth="1"/>
    <col min="3855" max="3855" width="7.140625" style="108" customWidth="1"/>
    <col min="3856" max="3856" width="25.28515625" style="108" customWidth="1"/>
    <col min="3857" max="3857" width="13" style="108" customWidth="1"/>
    <col min="3858" max="3858" width="12.140625" style="108" customWidth="1"/>
    <col min="3859" max="3859" width="5.5703125" style="108" customWidth="1"/>
    <col min="3860" max="3860" width="12" style="108" customWidth="1"/>
    <col min="3861" max="3861" width="12.5703125" style="108" customWidth="1"/>
    <col min="3862" max="4096" width="11.28515625" style="108"/>
    <col min="4097" max="4097" width="11.28515625" style="108" customWidth="1"/>
    <col min="4098" max="4098" width="11.140625" style="108" customWidth="1"/>
    <col min="4099" max="4101" width="11.28515625" style="108" customWidth="1"/>
    <col min="4102" max="4102" width="13.28515625" style="108" customWidth="1"/>
    <col min="4103" max="4103" width="13.5703125" style="108" customWidth="1"/>
    <col min="4104" max="4104" width="5" style="108" customWidth="1"/>
    <col min="4105" max="4105" width="13" style="108" customWidth="1"/>
    <col min="4106" max="4106" width="12.140625" style="108" customWidth="1"/>
    <col min="4107" max="4107" width="5.5703125" style="108" customWidth="1"/>
    <col min="4108" max="4108" width="13.140625" style="108" customWidth="1"/>
    <col min="4109" max="4109" width="13" style="108" customWidth="1"/>
    <col min="4110" max="4110" width="10.5703125" style="108" customWidth="1"/>
    <col min="4111" max="4111" width="7.140625" style="108" customWidth="1"/>
    <col min="4112" max="4112" width="25.28515625" style="108" customWidth="1"/>
    <col min="4113" max="4113" width="13" style="108" customWidth="1"/>
    <col min="4114" max="4114" width="12.140625" style="108" customWidth="1"/>
    <col min="4115" max="4115" width="5.5703125" style="108" customWidth="1"/>
    <col min="4116" max="4116" width="12" style="108" customWidth="1"/>
    <col min="4117" max="4117" width="12.5703125" style="108" customWidth="1"/>
    <col min="4118" max="4352" width="11.28515625" style="108"/>
    <col min="4353" max="4353" width="11.28515625" style="108" customWidth="1"/>
    <col min="4354" max="4354" width="11.140625" style="108" customWidth="1"/>
    <col min="4355" max="4357" width="11.28515625" style="108" customWidth="1"/>
    <col min="4358" max="4358" width="13.28515625" style="108" customWidth="1"/>
    <col min="4359" max="4359" width="13.5703125" style="108" customWidth="1"/>
    <col min="4360" max="4360" width="5" style="108" customWidth="1"/>
    <col min="4361" max="4361" width="13" style="108" customWidth="1"/>
    <col min="4362" max="4362" width="12.140625" style="108" customWidth="1"/>
    <col min="4363" max="4363" width="5.5703125" style="108" customWidth="1"/>
    <col min="4364" max="4364" width="13.140625" style="108" customWidth="1"/>
    <col min="4365" max="4365" width="13" style="108" customWidth="1"/>
    <col min="4366" max="4366" width="10.5703125" style="108" customWidth="1"/>
    <col min="4367" max="4367" width="7.140625" style="108" customWidth="1"/>
    <col min="4368" max="4368" width="25.28515625" style="108" customWidth="1"/>
    <col min="4369" max="4369" width="13" style="108" customWidth="1"/>
    <col min="4370" max="4370" width="12.140625" style="108" customWidth="1"/>
    <col min="4371" max="4371" width="5.5703125" style="108" customWidth="1"/>
    <col min="4372" max="4372" width="12" style="108" customWidth="1"/>
    <col min="4373" max="4373" width="12.5703125" style="108" customWidth="1"/>
    <col min="4374" max="4608" width="11.28515625" style="108"/>
    <col min="4609" max="4609" width="11.28515625" style="108" customWidth="1"/>
    <col min="4610" max="4610" width="11.140625" style="108" customWidth="1"/>
    <col min="4611" max="4613" width="11.28515625" style="108" customWidth="1"/>
    <col min="4614" max="4614" width="13.28515625" style="108" customWidth="1"/>
    <col min="4615" max="4615" width="13.5703125" style="108" customWidth="1"/>
    <col min="4616" max="4616" width="5" style="108" customWidth="1"/>
    <col min="4617" max="4617" width="13" style="108" customWidth="1"/>
    <col min="4618" max="4618" width="12.140625" style="108" customWidth="1"/>
    <col min="4619" max="4619" width="5.5703125" style="108" customWidth="1"/>
    <col min="4620" max="4620" width="13.140625" style="108" customWidth="1"/>
    <col min="4621" max="4621" width="13" style="108" customWidth="1"/>
    <col min="4622" max="4622" width="10.5703125" style="108" customWidth="1"/>
    <col min="4623" max="4623" width="7.140625" style="108" customWidth="1"/>
    <col min="4624" max="4624" width="25.28515625" style="108" customWidth="1"/>
    <col min="4625" max="4625" width="13" style="108" customWidth="1"/>
    <col min="4626" max="4626" width="12.140625" style="108" customWidth="1"/>
    <col min="4627" max="4627" width="5.5703125" style="108" customWidth="1"/>
    <col min="4628" max="4628" width="12" style="108" customWidth="1"/>
    <col min="4629" max="4629" width="12.5703125" style="108" customWidth="1"/>
    <col min="4630" max="4864" width="11.28515625" style="108"/>
    <col min="4865" max="4865" width="11.28515625" style="108" customWidth="1"/>
    <col min="4866" max="4866" width="11.140625" style="108" customWidth="1"/>
    <col min="4867" max="4869" width="11.28515625" style="108" customWidth="1"/>
    <col min="4870" max="4870" width="13.28515625" style="108" customWidth="1"/>
    <col min="4871" max="4871" width="13.5703125" style="108" customWidth="1"/>
    <col min="4872" max="4872" width="5" style="108" customWidth="1"/>
    <col min="4873" max="4873" width="13" style="108" customWidth="1"/>
    <col min="4874" max="4874" width="12.140625" style="108" customWidth="1"/>
    <col min="4875" max="4875" width="5.5703125" style="108" customWidth="1"/>
    <col min="4876" max="4876" width="13.140625" style="108" customWidth="1"/>
    <col min="4877" max="4877" width="13" style="108" customWidth="1"/>
    <col min="4878" max="4878" width="10.5703125" style="108" customWidth="1"/>
    <col min="4879" max="4879" width="7.140625" style="108" customWidth="1"/>
    <col min="4880" max="4880" width="25.28515625" style="108" customWidth="1"/>
    <col min="4881" max="4881" width="13" style="108" customWidth="1"/>
    <col min="4882" max="4882" width="12.140625" style="108" customWidth="1"/>
    <col min="4883" max="4883" width="5.5703125" style="108" customWidth="1"/>
    <col min="4884" max="4884" width="12" style="108" customWidth="1"/>
    <col min="4885" max="4885" width="12.5703125" style="108" customWidth="1"/>
    <col min="4886" max="5120" width="11.28515625" style="108"/>
    <col min="5121" max="5121" width="11.28515625" style="108" customWidth="1"/>
    <col min="5122" max="5122" width="11.140625" style="108" customWidth="1"/>
    <col min="5123" max="5125" width="11.28515625" style="108" customWidth="1"/>
    <col min="5126" max="5126" width="13.28515625" style="108" customWidth="1"/>
    <col min="5127" max="5127" width="13.5703125" style="108" customWidth="1"/>
    <col min="5128" max="5128" width="5" style="108" customWidth="1"/>
    <col min="5129" max="5129" width="13" style="108" customWidth="1"/>
    <col min="5130" max="5130" width="12.140625" style="108" customWidth="1"/>
    <col min="5131" max="5131" width="5.5703125" style="108" customWidth="1"/>
    <col min="5132" max="5132" width="13.140625" style="108" customWidth="1"/>
    <col min="5133" max="5133" width="13" style="108" customWidth="1"/>
    <col min="5134" max="5134" width="10.5703125" style="108" customWidth="1"/>
    <col min="5135" max="5135" width="7.140625" style="108" customWidth="1"/>
    <col min="5136" max="5136" width="25.28515625" style="108" customWidth="1"/>
    <col min="5137" max="5137" width="13" style="108" customWidth="1"/>
    <col min="5138" max="5138" width="12.140625" style="108" customWidth="1"/>
    <col min="5139" max="5139" width="5.5703125" style="108" customWidth="1"/>
    <col min="5140" max="5140" width="12" style="108" customWidth="1"/>
    <col min="5141" max="5141" width="12.5703125" style="108" customWidth="1"/>
    <col min="5142" max="5376" width="11.28515625" style="108"/>
    <col min="5377" max="5377" width="11.28515625" style="108" customWidth="1"/>
    <col min="5378" max="5378" width="11.140625" style="108" customWidth="1"/>
    <col min="5379" max="5381" width="11.28515625" style="108" customWidth="1"/>
    <col min="5382" max="5382" width="13.28515625" style="108" customWidth="1"/>
    <col min="5383" max="5383" width="13.5703125" style="108" customWidth="1"/>
    <col min="5384" max="5384" width="5" style="108" customWidth="1"/>
    <col min="5385" max="5385" width="13" style="108" customWidth="1"/>
    <col min="5386" max="5386" width="12.140625" style="108" customWidth="1"/>
    <col min="5387" max="5387" width="5.5703125" style="108" customWidth="1"/>
    <col min="5388" max="5388" width="13.140625" style="108" customWidth="1"/>
    <col min="5389" max="5389" width="13" style="108" customWidth="1"/>
    <col min="5390" max="5390" width="10.5703125" style="108" customWidth="1"/>
    <col min="5391" max="5391" width="7.140625" style="108" customWidth="1"/>
    <col min="5392" max="5392" width="25.28515625" style="108" customWidth="1"/>
    <col min="5393" max="5393" width="13" style="108" customWidth="1"/>
    <col min="5394" max="5394" width="12.140625" style="108" customWidth="1"/>
    <col min="5395" max="5395" width="5.5703125" style="108" customWidth="1"/>
    <col min="5396" max="5396" width="12" style="108" customWidth="1"/>
    <col min="5397" max="5397" width="12.5703125" style="108" customWidth="1"/>
    <col min="5398" max="5632" width="11.28515625" style="108"/>
    <col min="5633" max="5633" width="11.28515625" style="108" customWidth="1"/>
    <col min="5634" max="5634" width="11.140625" style="108" customWidth="1"/>
    <col min="5635" max="5637" width="11.28515625" style="108" customWidth="1"/>
    <col min="5638" max="5638" width="13.28515625" style="108" customWidth="1"/>
    <col min="5639" max="5639" width="13.5703125" style="108" customWidth="1"/>
    <col min="5640" max="5640" width="5" style="108" customWidth="1"/>
    <col min="5641" max="5641" width="13" style="108" customWidth="1"/>
    <col min="5642" max="5642" width="12.140625" style="108" customWidth="1"/>
    <col min="5643" max="5643" width="5.5703125" style="108" customWidth="1"/>
    <col min="5644" max="5644" width="13.140625" style="108" customWidth="1"/>
    <col min="5645" max="5645" width="13" style="108" customWidth="1"/>
    <col min="5646" max="5646" width="10.5703125" style="108" customWidth="1"/>
    <col min="5647" max="5647" width="7.140625" style="108" customWidth="1"/>
    <col min="5648" max="5648" width="25.28515625" style="108" customWidth="1"/>
    <col min="5649" max="5649" width="13" style="108" customWidth="1"/>
    <col min="5650" max="5650" width="12.140625" style="108" customWidth="1"/>
    <col min="5651" max="5651" width="5.5703125" style="108" customWidth="1"/>
    <col min="5652" max="5652" width="12" style="108" customWidth="1"/>
    <col min="5653" max="5653" width="12.5703125" style="108" customWidth="1"/>
    <col min="5654" max="5888" width="11.28515625" style="108"/>
    <col min="5889" max="5889" width="11.28515625" style="108" customWidth="1"/>
    <col min="5890" max="5890" width="11.140625" style="108" customWidth="1"/>
    <col min="5891" max="5893" width="11.28515625" style="108" customWidth="1"/>
    <col min="5894" max="5894" width="13.28515625" style="108" customWidth="1"/>
    <col min="5895" max="5895" width="13.5703125" style="108" customWidth="1"/>
    <col min="5896" max="5896" width="5" style="108" customWidth="1"/>
    <col min="5897" max="5897" width="13" style="108" customWidth="1"/>
    <col min="5898" max="5898" width="12.140625" style="108" customWidth="1"/>
    <col min="5899" max="5899" width="5.5703125" style="108" customWidth="1"/>
    <col min="5900" max="5900" width="13.140625" style="108" customWidth="1"/>
    <col min="5901" max="5901" width="13" style="108" customWidth="1"/>
    <col min="5902" max="5902" width="10.5703125" style="108" customWidth="1"/>
    <col min="5903" max="5903" width="7.140625" style="108" customWidth="1"/>
    <col min="5904" max="5904" width="25.28515625" style="108" customWidth="1"/>
    <col min="5905" max="5905" width="13" style="108" customWidth="1"/>
    <col min="5906" max="5906" width="12.140625" style="108" customWidth="1"/>
    <col min="5907" max="5907" width="5.5703125" style="108" customWidth="1"/>
    <col min="5908" max="5908" width="12" style="108" customWidth="1"/>
    <col min="5909" max="5909" width="12.5703125" style="108" customWidth="1"/>
    <col min="5910" max="6144" width="11.28515625" style="108"/>
    <col min="6145" max="6145" width="11.28515625" style="108" customWidth="1"/>
    <col min="6146" max="6146" width="11.140625" style="108" customWidth="1"/>
    <col min="6147" max="6149" width="11.28515625" style="108" customWidth="1"/>
    <col min="6150" max="6150" width="13.28515625" style="108" customWidth="1"/>
    <col min="6151" max="6151" width="13.5703125" style="108" customWidth="1"/>
    <col min="6152" max="6152" width="5" style="108" customWidth="1"/>
    <col min="6153" max="6153" width="13" style="108" customWidth="1"/>
    <col min="6154" max="6154" width="12.140625" style="108" customWidth="1"/>
    <col min="6155" max="6155" width="5.5703125" style="108" customWidth="1"/>
    <col min="6156" max="6156" width="13.140625" style="108" customWidth="1"/>
    <col min="6157" max="6157" width="13" style="108" customWidth="1"/>
    <col min="6158" max="6158" width="10.5703125" style="108" customWidth="1"/>
    <col min="6159" max="6159" width="7.140625" style="108" customWidth="1"/>
    <col min="6160" max="6160" width="25.28515625" style="108" customWidth="1"/>
    <col min="6161" max="6161" width="13" style="108" customWidth="1"/>
    <col min="6162" max="6162" width="12.140625" style="108" customWidth="1"/>
    <col min="6163" max="6163" width="5.5703125" style="108" customWidth="1"/>
    <col min="6164" max="6164" width="12" style="108" customWidth="1"/>
    <col min="6165" max="6165" width="12.5703125" style="108" customWidth="1"/>
    <col min="6166" max="6400" width="11.28515625" style="108"/>
    <col min="6401" max="6401" width="11.28515625" style="108" customWidth="1"/>
    <col min="6402" max="6402" width="11.140625" style="108" customWidth="1"/>
    <col min="6403" max="6405" width="11.28515625" style="108" customWidth="1"/>
    <col min="6406" max="6406" width="13.28515625" style="108" customWidth="1"/>
    <col min="6407" max="6407" width="13.5703125" style="108" customWidth="1"/>
    <col min="6408" max="6408" width="5" style="108" customWidth="1"/>
    <col min="6409" max="6409" width="13" style="108" customWidth="1"/>
    <col min="6410" max="6410" width="12.140625" style="108" customWidth="1"/>
    <col min="6411" max="6411" width="5.5703125" style="108" customWidth="1"/>
    <col min="6412" max="6412" width="13.140625" style="108" customWidth="1"/>
    <col min="6413" max="6413" width="13" style="108" customWidth="1"/>
    <col min="6414" max="6414" width="10.5703125" style="108" customWidth="1"/>
    <col min="6415" max="6415" width="7.140625" style="108" customWidth="1"/>
    <col min="6416" max="6416" width="25.28515625" style="108" customWidth="1"/>
    <col min="6417" max="6417" width="13" style="108" customWidth="1"/>
    <col min="6418" max="6418" width="12.140625" style="108" customWidth="1"/>
    <col min="6419" max="6419" width="5.5703125" style="108" customWidth="1"/>
    <col min="6420" max="6420" width="12" style="108" customWidth="1"/>
    <col min="6421" max="6421" width="12.5703125" style="108" customWidth="1"/>
    <col min="6422" max="6656" width="11.28515625" style="108"/>
    <col min="6657" max="6657" width="11.28515625" style="108" customWidth="1"/>
    <col min="6658" max="6658" width="11.140625" style="108" customWidth="1"/>
    <col min="6659" max="6661" width="11.28515625" style="108" customWidth="1"/>
    <col min="6662" max="6662" width="13.28515625" style="108" customWidth="1"/>
    <col min="6663" max="6663" width="13.5703125" style="108" customWidth="1"/>
    <col min="6664" max="6664" width="5" style="108" customWidth="1"/>
    <col min="6665" max="6665" width="13" style="108" customWidth="1"/>
    <col min="6666" max="6666" width="12.140625" style="108" customWidth="1"/>
    <col min="6667" max="6667" width="5.5703125" style="108" customWidth="1"/>
    <col min="6668" max="6668" width="13.140625" style="108" customWidth="1"/>
    <col min="6669" max="6669" width="13" style="108" customWidth="1"/>
    <col min="6670" max="6670" width="10.5703125" style="108" customWidth="1"/>
    <col min="6671" max="6671" width="7.140625" style="108" customWidth="1"/>
    <col min="6672" max="6672" width="25.28515625" style="108" customWidth="1"/>
    <col min="6673" max="6673" width="13" style="108" customWidth="1"/>
    <col min="6674" max="6674" width="12.140625" style="108" customWidth="1"/>
    <col min="6675" max="6675" width="5.5703125" style="108" customWidth="1"/>
    <col min="6676" max="6676" width="12" style="108" customWidth="1"/>
    <col min="6677" max="6677" width="12.5703125" style="108" customWidth="1"/>
    <col min="6678" max="6912" width="11.28515625" style="108"/>
    <col min="6913" max="6913" width="11.28515625" style="108" customWidth="1"/>
    <col min="6914" max="6914" width="11.140625" style="108" customWidth="1"/>
    <col min="6915" max="6917" width="11.28515625" style="108" customWidth="1"/>
    <col min="6918" max="6918" width="13.28515625" style="108" customWidth="1"/>
    <col min="6919" max="6919" width="13.5703125" style="108" customWidth="1"/>
    <col min="6920" max="6920" width="5" style="108" customWidth="1"/>
    <col min="6921" max="6921" width="13" style="108" customWidth="1"/>
    <col min="6922" max="6922" width="12.140625" style="108" customWidth="1"/>
    <col min="6923" max="6923" width="5.5703125" style="108" customWidth="1"/>
    <col min="6924" max="6924" width="13.140625" style="108" customWidth="1"/>
    <col min="6925" max="6925" width="13" style="108" customWidth="1"/>
    <col min="6926" max="6926" width="10.5703125" style="108" customWidth="1"/>
    <col min="6927" max="6927" width="7.140625" style="108" customWidth="1"/>
    <col min="6928" max="6928" width="25.28515625" style="108" customWidth="1"/>
    <col min="6929" max="6929" width="13" style="108" customWidth="1"/>
    <col min="6930" max="6930" width="12.140625" style="108" customWidth="1"/>
    <col min="6931" max="6931" width="5.5703125" style="108" customWidth="1"/>
    <col min="6932" max="6932" width="12" style="108" customWidth="1"/>
    <col min="6933" max="6933" width="12.5703125" style="108" customWidth="1"/>
    <col min="6934" max="7168" width="11.28515625" style="108"/>
    <col min="7169" max="7169" width="11.28515625" style="108" customWidth="1"/>
    <col min="7170" max="7170" width="11.140625" style="108" customWidth="1"/>
    <col min="7171" max="7173" width="11.28515625" style="108" customWidth="1"/>
    <col min="7174" max="7174" width="13.28515625" style="108" customWidth="1"/>
    <col min="7175" max="7175" width="13.5703125" style="108" customWidth="1"/>
    <col min="7176" max="7176" width="5" style="108" customWidth="1"/>
    <col min="7177" max="7177" width="13" style="108" customWidth="1"/>
    <col min="7178" max="7178" width="12.140625" style="108" customWidth="1"/>
    <col min="7179" max="7179" width="5.5703125" style="108" customWidth="1"/>
    <col min="7180" max="7180" width="13.140625" style="108" customWidth="1"/>
    <col min="7181" max="7181" width="13" style="108" customWidth="1"/>
    <col min="7182" max="7182" width="10.5703125" style="108" customWidth="1"/>
    <col min="7183" max="7183" width="7.140625" style="108" customWidth="1"/>
    <col min="7184" max="7184" width="25.28515625" style="108" customWidth="1"/>
    <col min="7185" max="7185" width="13" style="108" customWidth="1"/>
    <col min="7186" max="7186" width="12.140625" style="108" customWidth="1"/>
    <col min="7187" max="7187" width="5.5703125" style="108" customWidth="1"/>
    <col min="7188" max="7188" width="12" style="108" customWidth="1"/>
    <col min="7189" max="7189" width="12.5703125" style="108" customWidth="1"/>
    <col min="7190" max="7424" width="11.28515625" style="108"/>
    <col min="7425" max="7425" width="11.28515625" style="108" customWidth="1"/>
    <col min="7426" max="7426" width="11.140625" style="108" customWidth="1"/>
    <col min="7427" max="7429" width="11.28515625" style="108" customWidth="1"/>
    <col min="7430" max="7430" width="13.28515625" style="108" customWidth="1"/>
    <col min="7431" max="7431" width="13.5703125" style="108" customWidth="1"/>
    <col min="7432" max="7432" width="5" style="108" customWidth="1"/>
    <col min="7433" max="7433" width="13" style="108" customWidth="1"/>
    <col min="7434" max="7434" width="12.140625" style="108" customWidth="1"/>
    <col min="7435" max="7435" width="5.5703125" style="108" customWidth="1"/>
    <col min="7436" max="7436" width="13.140625" style="108" customWidth="1"/>
    <col min="7437" max="7437" width="13" style="108" customWidth="1"/>
    <col min="7438" max="7438" width="10.5703125" style="108" customWidth="1"/>
    <col min="7439" max="7439" width="7.140625" style="108" customWidth="1"/>
    <col min="7440" max="7440" width="25.28515625" style="108" customWidth="1"/>
    <col min="7441" max="7441" width="13" style="108" customWidth="1"/>
    <col min="7442" max="7442" width="12.140625" style="108" customWidth="1"/>
    <col min="7443" max="7443" width="5.5703125" style="108" customWidth="1"/>
    <col min="7444" max="7444" width="12" style="108" customWidth="1"/>
    <col min="7445" max="7445" width="12.5703125" style="108" customWidth="1"/>
    <col min="7446" max="7680" width="11.28515625" style="108"/>
    <col min="7681" max="7681" width="11.28515625" style="108" customWidth="1"/>
    <col min="7682" max="7682" width="11.140625" style="108" customWidth="1"/>
    <col min="7683" max="7685" width="11.28515625" style="108" customWidth="1"/>
    <col min="7686" max="7686" width="13.28515625" style="108" customWidth="1"/>
    <col min="7687" max="7687" width="13.5703125" style="108" customWidth="1"/>
    <col min="7688" max="7688" width="5" style="108" customWidth="1"/>
    <col min="7689" max="7689" width="13" style="108" customWidth="1"/>
    <col min="7690" max="7690" width="12.140625" style="108" customWidth="1"/>
    <col min="7691" max="7691" width="5.5703125" style="108" customWidth="1"/>
    <col min="7692" max="7692" width="13.140625" style="108" customWidth="1"/>
    <col min="7693" max="7693" width="13" style="108" customWidth="1"/>
    <col min="7694" max="7694" width="10.5703125" style="108" customWidth="1"/>
    <col min="7695" max="7695" width="7.140625" style="108" customWidth="1"/>
    <col min="7696" max="7696" width="25.28515625" style="108" customWidth="1"/>
    <col min="7697" max="7697" width="13" style="108" customWidth="1"/>
    <col min="7698" max="7698" width="12.140625" style="108" customWidth="1"/>
    <col min="7699" max="7699" width="5.5703125" style="108" customWidth="1"/>
    <col min="7700" max="7700" width="12" style="108" customWidth="1"/>
    <col min="7701" max="7701" width="12.5703125" style="108" customWidth="1"/>
    <col min="7702" max="7936" width="11.28515625" style="108"/>
    <col min="7937" max="7937" width="11.28515625" style="108" customWidth="1"/>
    <col min="7938" max="7938" width="11.140625" style="108" customWidth="1"/>
    <col min="7939" max="7941" width="11.28515625" style="108" customWidth="1"/>
    <col min="7942" max="7942" width="13.28515625" style="108" customWidth="1"/>
    <col min="7943" max="7943" width="13.5703125" style="108" customWidth="1"/>
    <col min="7944" max="7944" width="5" style="108" customWidth="1"/>
    <col min="7945" max="7945" width="13" style="108" customWidth="1"/>
    <col min="7946" max="7946" width="12.140625" style="108" customWidth="1"/>
    <col min="7947" max="7947" width="5.5703125" style="108" customWidth="1"/>
    <col min="7948" max="7948" width="13.140625" style="108" customWidth="1"/>
    <col min="7949" max="7949" width="13" style="108" customWidth="1"/>
    <col min="7950" max="7950" width="10.5703125" style="108" customWidth="1"/>
    <col min="7951" max="7951" width="7.140625" style="108" customWidth="1"/>
    <col min="7952" max="7952" width="25.28515625" style="108" customWidth="1"/>
    <col min="7953" max="7953" width="13" style="108" customWidth="1"/>
    <col min="7954" max="7954" width="12.140625" style="108" customWidth="1"/>
    <col min="7955" max="7955" width="5.5703125" style="108" customWidth="1"/>
    <col min="7956" max="7956" width="12" style="108" customWidth="1"/>
    <col min="7957" max="7957" width="12.5703125" style="108" customWidth="1"/>
    <col min="7958" max="8192" width="11.28515625" style="108"/>
    <col min="8193" max="8193" width="11.28515625" style="108" customWidth="1"/>
    <col min="8194" max="8194" width="11.140625" style="108" customWidth="1"/>
    <col min="8195" max="8197" width="11.28515625" style="108" customWidth="1"/>
    <col min="8198" max="8198" width="13.28515625" style="108" customWidth="1"/>
    <col min="8199" max="8199" width="13.5703125" style="108" customWidth="1"/>
    <col min="8200" max="8200" width="5" style="108" customWidth="1"/>
    <col min="8201" max="8201" width="13" style="108" customWidth="1"/>
    <col min="8202" max="8202" width="12.140625" style="108" customWidth="1"/>
    <col min="8203" max="8203" width="5.5703125" style="108" customWidth="1"/>
    <col min="8204" max="8204" width="13.140625" style="108" customWidth="1"/>
    <col min="8205" max="8205" width="13" style="108" customWidth="1"/>
    <col min="8206" max="8206" width="10.5703125" style="108" customWidth="1"/>
    <col min="8207" max="8207" width="7.140625" style="108" customWidth="1"/>
    <col min="8208" max="8208" width="25.28515625" style="108" customWidth="1"/>
    <col min="8209" max="8209" width="13" style="108" customWidth="1"/>
    <col min="8210" max="8210" width="12.140625" style="108" customWidth="1"/>
    <col min="8211" max="8211" width="5.5703125" style="108" customWidth="1"/>
    <col min="8212" max="8212" width="12" style="108" customWidth="1"/>
    <col min="8213" max="8213" width="12.5703125" style="108" customWidth="1"/>
    <col min="8214" max="8448" width="11.28515625" style="108"/>
    <col min="8449" max="8449" width="11.28515625" style="108" customWidth="1"/>
    <col min="8450" max="8450" width="11.140625" style="108" customWidth="1"/>
    <col min="8451" max="8453" width="11.28515625" style="108" customWidth="1"/>
    <col min="8454" max="8454" width="13.28515625" style="108" customWidth="1"/>
    <col min="8455" max="8455" width="13.5703125" style="108" customWidth="1"/>
    <col min="8456" max="8456" width="5" style="108" customWidth="1"/>
    <col min="8457" max="8457" width="13" style="108" customWidth="1"/>
    <col min="8458" max="8458" width="12.140625" style="108" customWidth="1"/>
    <col min="8459" max="8459" width="5.5703125" style="108" customWidth="1"/>
    <col min="8460" max="8460" width="13.140625" style="108" customWidth="1"/>
    <col min="8461" max="8461" width="13" style="108" customWidth="1"/>
    <col min="8462" max="8462" width="10.5703125" style="108" customWidth="1"/>
    <col min="8463" max="8463" width="7.140625" style="108" customWidth="1"/>
    <col min="8464" max="8464" width="25.28515625" style="108" customWidth="1"/>
    <col min="8465" max="8465" width="13" style="108" customWidth="1"/>
    <col min="8466" max="8466" width="12.140625" style="108" customWidth="1"/>
    <col min="8467" max="8467" width="5.5703125" style="108" customWidth="1"/>
    <col min="8468" max="8468" width="12" style="108" customWidth="1"/>
    <col min="8469" max="8469" width="12.5703125" style="108" customWidth="1"/>
    <col min="8470" max="8704" width="11.28515625" style="108"/>
    <col min="8705" max="8705" width="11.28515625" style="108" customWidth="1"/>
    <col min="8706" max="8706" width="11.140625" style="108" customWidth="1"/>
    <col min="8707" max="8709" width="11.28515625" style="108" customWidth="1"/>
    <col min="8710" max="8710" width="13.28515625" style="108" customWidth="1"/>
    <col min="8711" max="8711" width="13.5703125" style="108" customWidth="1"/>
    <col min="8712" max="8712" width="5" style="108" customWidth="1"/>
    <col min="8713" max="8713" width="13" style="108" customWidth="1"/>
    <col min="8714" max="8714" width="12.140625" style="108" customWidth="1"/>
    <col min="8715" max="8715" width="5.5703125" style="108" customWidth="1"/>
    <col min="8716" max="8716" width="13.140625" style="108" customWidth="1"/>
    <col min="8717" max="8717" width="13" style="108" customWidth="1"/>
    <col min="8718" max="8718" width="10.5703125" style="108" customWidth="1"/>
    <col min="8719" max="8719" width="7.140625" style="108" customWidth="1"/>
    <col min="8720" max="8720" width="25.28515625" style="108" customWidth="1"/>
    <col min="8721" max="8721" width="13" style="108" customWidth="1"/>
    <col min="8722" max="8722" width="12.140625" style="108" customWidth="1"/>
    <col min="8723" max="8723" width="5.5703125" style="108" customWidth="1"/>
    <col min="8724" max="8724" width="12" style="108" customWidth="1"/>
    <col min="8725" max="8725" width="12.5703125" style="108" customWidth="1"/>
    <col min="8726" max="8960" width="11.28515625" style="108"/>
    <col min="8961" max="8961" width="11.28515625" style="108" customWidth="1"/>
    <col min="8962" max="8962" width="11.140625" style="108" customWidth="1"/>
    <col min="8963" max="8965" width="11.28515625" style="108" customWidth="1"/>
    <col min="8966" max="8966" width="13.28515625" style="108" customWidth="1"/>
    <col min="8967" max="8967" width="13.5703125" style="108" customWidth="1"/>
    <col min="8968" max="8968" width="5" style="108" customWidth="1"/>
    <col min="8969" max="8969" width="13" style="108" customWidth="1"/>
    <col min="8970" max="8970" width="12.140625" style="108" customWidth="1"/>
    <col min="8971" max="8971" width="5.5703125" style="108" customWidth="1"/>
    <col min="8972" max="8972" width="13.140625" style="108" customWidth="1"/>
    <col min="8973" max="8973" width="13" style="108" customWidth="1"/>
    <col min="8974" max="8974" width="10.5703125" style="108" customWidth="1"/>
    <col min="8975" max="8975" width="7.140625" style="108" customWidth="1"/>
    <col min="8976" max="8976" width="25.28515625" style="108" customWidth="1"/>
    <col min="8977" max="8977" width="13" style="108" customWidth="1"/>
    <col min="8978" max="8978" width="12.140625" style="108" customWidth="1"/>
    <col min="8979" max="8979" width="5.5703125" style="108" customWidth="1"/>
    <col min="8980" max="8980" width="12" style="108" customWidth="1"/>
    <col min="8981" max="8981" width="12.5703125" style="108" customWidth="1"/>
    <col min="8982" max="9216" width="11.28515625" style="108"/>
    <col min="9217" max="9217" width="11.28515625" style="108" customWidth="1"/>
    <col min="9218" max="9218" width="11.140625" style="108" customWidth="1"/>
    <col min="9219" max="9221" width="11.28515625" style="108" customWidth="1"/>
    <col min="9222" max="9222" width="13.28515625" style="108" customWidth="1"/>
    <col min="9223" max="9223" width="13.5703125" style="108" customWidth="1"/>
    <col min="9224" max="9224" width="5" style="108" customWidth="1"/>
    <col min="9225" max="9225" width="13" style="108" customWidth="1"/>
    <col min="9226" max="9226" width="12.140625" style="108" customWidth="1"/>
    <col min="9227" max="9227" width="5.5703125" style="108" customWidth="1"/>
    <col min="9228" max="9228" width="13.140625" style="108" customWidth="1"/>
    <col min="9229" max="9229" width="13" style="108" customWidth="1"/>
    <col min="9230" max="9230" width="10.5703125" style="108" customWidth="1"/>
    <col min="9231" max="9231" width="7.140625" style="108" customWidth="1"/>
    <col min="9232" max="9232" width="25.28515625" style="108" customWidth="1"/>
    <col min="9233" max="9233" width="13" style="108" customWidth="1"/>
    <col min="9234" max="9234" width="12.140625" style="108" customWidth="1"/>
    <col min="9235" max="9235" width="5.5703125" style="108" customWidth="1"/>
    <col min="9236" max="9236" width="12" style="108" customWidth="1"/>
    <col min="9237" max="9237" width="12.5703125" style="108" customWidth="1"/>
    <col min="9238" max="9472" width="11.28515625" style="108"/>
    <col min="9473" max="9473" width="11.28515625" style="108" customWidth="1"/>
    <col min="9474" max="9474" width="11.140625" style="108" customWidth="1"/>
    <col min="9475" max="9477" width="11.28515625" style="108" customWidth="1"/>
    <col min="9478" max="9478" width="13.28515625" style="108" customWidth="1"/>
    <col min="9479" max="9479" width="13.5703125" style="108" customWidth="1"/>
    <col min="9480" max="9480" width="5" style="108" customWidth="1"/>
    <col min="9481" max="9481" width="13" style="108" customWidth="1"/>
    <col min="9482" max="9482" width="12.140625" style="108" customWidth="1"/>
    <col min="9483" max="9483" width="5.5703125" style="108" customWidth="1"/>
    <col min="9484" max="9484" width="13.140625" style="108" customWidth="1"/>
    <col min="9485" max="9485" width="13" style="108" customWidth="1"/>
    <col min="9486" max="9486" width="10.5703125" style="108" customWidth="1"/>
    <col min="9487" max="9487" width="7.140625" style="108" customWidth="1"/>
    <col min="9488" max="9488" width="25.28515625" style="108" customWidth="1"/>
    <col min="9489" max="9489" width="13" style="108" customWidth="1"/>
    <col min="9490" max="9490" width="12.140625" style="108" customWidth="1"/>
    <col min="9491" max="9491" width="5.5703125" style="108" customWidth="1"/>
    <col min="9492" max="9492" width="12" style="108" customWidth="1"/>
    <col min="9493" max="9493" width="12.5703125" style="108" customWidth="1"/>
    <col min="9494" max="9728" width="11.28515625" style="108"/>
    <col min="9729" max="9729" width="11.28515625" style="108" customWidth="1"/>
    <col min="9730" max="9730" width="11.140625" style="108" customWidth="1"/>
    <col min="9731" max="9733" width="11.28515625" style="108" customWidth="1"/>
    <col min="9734" max="9734" width="13.28515625" style="108" customWidth="1"/>
    <col min="9735" max="9735" width="13.5703125" style="108" customWidth="1"/>
    <col min="9736" max="9736" width="5" style="108" customWidth="1"/>
    <col min="9737" max="9737" width="13" style="108" customWidth="1"/>
    <col min="9738" max="9738" width="12.140625" style="108" customWidth="1"/>
    <col min="9739" max="9739" width="5.5703125" style="108" customWidth="1"/>
    <col min="9740" max="9740" width="13.140625" style="108" customWidth="1"/>
    <col min="9741" max="9741" width="13" style="108" customWidth="1"/>
    <col min="9742" max="9742" width="10.5703125" style="108" customWidth="1"/>
    <col min="9743" max="9743" width="7.140625" style="108" customWidth="1"/>
    <col min="9744" max="9744" width="25.28515625" style="108" customWidth="1"/>
    <col min="9745" max="9745" width="13" style="108" customWidth="1"/>
    <col min="9746" max="9746" width="12.140625" style="108" customWidth="1"/>
    <col min="9747" max="9747" width="5.5703125" style="108" customWidth="1"/>
    <col min="9748" max="9748" width="12" style="108" customWidth="1"/>
    <col min="9749" max="9749" width="12.5703125" style="108" customWidth="1"/>
    <col min="9750" max="9984" width="11.28515625" style="108"/>
    <col min="9985" max="9985" width="11.28515625" style="108" customWidth="1"/>
    <col min="9986" max="9986" width="11.140625" style="108" customWidth="1"/>
    <col min="9987" max="9989" width="11.28515625" style="108" customWidth="1"/>
    <col min="9990" max="9990" width="13.28515625" style="108" customWidth="1"/>
    <col min="9991" max="9991" width="13.5703125" style="108" customWidth="1"/>
    <col min="9992" max="9992" width="5" style="108" customWidth="1"/>
    <col min="9993" max="9993" width="13" style="108" customWidth="1"/>
    <col min="9994" max="9994" width="12.140625" style="108" customWidth="1"/>
    <col min="9995" max="9995" width="5.5703125" style="108" customWidth="1"/>
    <col min="9996" max="9996" width="13.140625" style="108" customWidth="1"/>
    <col min="9997" max="9997" width="13" style="108" customWidth="1"/>
    <col min="9998" max="9998" width="10.5703125" style="108" customWidth="1"/>
    <col min="9999" max="9999" width="7.140625" style="108" customWidth="1"/>
    <col min="10000" max="10000" width="25.28515625" style="108" customWidth="1"/>
    <col min="10001" max="10001" width="13" style="108" customWidth="1"/>
    <col min="10002" max="10002" width="12.140625" style="108" customWidth="1"/>
    <col min="10003" max="10003" width="5.5703125" style="108" customWidth="1"/>
    <col min="10004" max="10004" width="12" style="108" customWidth="1"/>
    <col min="10005" max="10005" width="12.5703125" style="108" customWidth="1"/>
    <col min="10006" max="10240" width="11.28515625" style="108"/>
    <col min="10241" max="10241" width="11.28515625" style="108" customWidth="1"/>
    <col min="10242" max="10242" width="11.140625" style="108" customWidth="1"/>
    <col min="10243" max="10245" width="11.28515625" style="108" customWidth="1"/>
    <col min="10246" max="10246" width="13.28515625" style="108" customWidth="1"/>
    <col min="10247" max="10247" width="13.5703125" style="108" customWidth="1"/>
    <col min="10248" max="10248" width="5" style="108" customWidth="1"/>
    <col min="10249" max="10249" width="13" style="108" customWidth="1"/>
    <col min="10250" max="10250" width="12.140625" style="108" customWidth="1"/>
    <col min="10251" max="10251" width="5.5703125" style="108" customWidth="1"/>
    <col min="10252" max="10252" width="13.140625" style="108" customWidth="1"/>
    <col min="10253" max="10253" width="13" style="108" customWidth="1"/>
    <col min="10254" max="10254" width="10.5703125" style="108" customWidth="1"/>
    <col min="10255" max="10255" width="7.140625" style="108" customWidth="1"/>
    <col min="10256" max="10256" width="25.28515625" style="108" customWidth="1"/>
    <col min="10257" max="10257" width="13" style="108" customWidth="1"/>
    <col min="10258" max="10258" width="12.140625" style="108" customWidth="1"/>
    <col min="10259" max="10259" width="5.5703125" style="108" customWidth="1"/>
    <col min="10260" max="10260" width="12" style="108" customWidth="1"/>
    <col min="10261" max="10261" width="12.5703125" style="108" customWidth="1"/>
    <col min="10262" max="10496" width="11.28515625" style="108"/>
    <col min="10497" max="10497" width="11.28515625" style="108" customWidth="1"/>
    <col min="10498" max="10498" width="11.140625" style="108" customWidth="1"/>
    <col min="10499" max="10501" width="11.28515625" style="108" customWidth="1"/>
    <col min="10502" max="10502" width="13.28515625" style="108" customWidth="1"/>
    <col min="10503" max="10503" width="13.5703125" style="108" customWidth="1"/>
    <col min="10504" max="10504" width="5" style="108" customWidth="1"/>
    <col min="10505" max="10505" width="13" style="108" customWidth="1"/>
    <col min="10506" max="10506" width="12.140625" style="108" customWidth="1"/>
    <col min="10507" max="10507" width="5.5703125" style="108" customWidth="1"/>
    <col min="10508" max="10508" width="13.140625" style="108" customWidth="1"/>
    <col min="10509" max="10509" width="13" style="108" customWidth="1"/>
    <col min="10510" max="10510" width="10.5703125" style="108" customWidth="1"/>
    <col min="10511" max="10511" width="7.140625" style="108" customWidth="1"/>
    <col min="10512" max="10512" width="25.28515625" style="108" customWidth="1"/>
    <col min="10513" max="10513" width="13" style="108" customWidth="1"/>
    <col min="10514" max="10514" width="12.140625" style="108" customWidth="1"/>
    <col min="10515" max="10515" width="5.5703125" style="108" customWidth="1"/>
    <col min="10516" max="10516" width="12" style="108" customWidth="1"/>
    <col min="10517" max="10517" width="12.5703125" style="108" customWidth="1"/>
    <col min="10518" max="10752" width="11.28515625" style="108"/>
    <col min="10753" max="10753" width="11.28515625" style="108" customWidth="1"/>
    <col min="10754" max="10754" width="11.140625" style="108" customWidth="1"/>
    <col min="10755" max="10757" width="11.28515625" style="108" customWidth="1"/>
    <col min="10758" max="10758" width="13.28515625" style="108" customWidth="1"/>
    <col min="10759" max="10759" width="13.5703125" style="108" customWidth="1"/>
    <col min="10760" max="10760" width="5" style="108" customWidth="1"/>
    <col min="10761" max="10761" width="13" style="108" customWidth="1"/>
    <col min="10762" max="10762" width="12.140625" style="108" customWidth="1"/>
    <col min="10763" max="10763" width="5.5703125" style="108" customWidth="1"/>
    <col min="10764" max="10764" width="13.140625" style="108" customWidth="1"/>
    <col min="10765" max="10765" width="13" style="108" customWidth="1"/>
    <col min="10766" max="10766" width="10.5703125" style="108" customWidth="1"/>
    <col min="10767" max="10767" width="7.140625" style="108" customWidth="1"/>
    <col min="10768" max="10768" width="25.28515625" style="108" customWidth="1"/>
    <col min="10769" max="10769" width="13" style="108" customWidth="1"/>
    <col min="10770" max="10770" width="12.140625" style="108" customWidth="1"/>
    <col min="10771" max="10771" width="5.5703125" style="108" customWidth="1"/>
    <col min="10772" max="10772" width="12" style="108" customWidth="1"/>
    <col min="10773" max="10773" width="12.5703125" style="108" customWidth="1"/>
    <col min="10774" max="11008" width="11.28515625" style="108"/>
    <col min="11009" max="11009" width="11.28515625" style="108" customWidth="1"/>
    <col min="11010" max="11010" width="11.140625" style="108" customWidth="1"/>
    <col min="11011" max="11013" width="11.28515625" style="108" customWidth="1"/>
    <col min="11014" max="11014" width="13.28515625" style="108" customWidth="1"/>
    <col min="11015" max="11015" width="13.5703125" style="108" customWidth="1"/>
    <col min="11016" max="11016" width="5" style="108" customWidth="1"/>
    <col min="11017" max="11017" width="13" style="108" customWidth="1"/>
    <col min="11018" max="11018" width="12.140625" style="108" customWidth="1"/>
    <col min="11019" max="11019" width="5.5703125" style="108" customWidth="1"/>
    <col min="11020" max="11020" width="13.140625" style="108" customWidth="1"/>
    <col min="11021" max="11021" width="13" style="108" customWidth="1"/>
    <col min="11022" max="11022" width="10.5703125" style="108" customWidth="1"/>
    <col min="11023" max="11023" width="7.140625" style="108" customWidth="1"/>
    <col min="11024" max="11024" width="25.28515625" style="108" customWidth="1"/>
    <col min="11025" max="11025" width="13" style="108" customWidth="1"/>
    <col min="11026" max="11026" width="12.140625" style="108" customWidth="1"/>
    <col min="11027" max="11027" width="5.5703125" style="108" customWidth="1"/>
    <col min="11028" max="11028" width="12" style="108" customWidth="1"/>
    <col min="11029" max="11029" width="12.5703125" style="108" customWidth="1"/>
    <col min="11030" max="11264" width="11.28515625" style="108"/>
    <col min="11265" max="11265" width="11.28515625" style="108" customWidth="1"/>
    <col min="11266" max="11266" width="11.140625" style="108" customWidth="1"/>
    <col min="11267" max="11269" width="11.28515625" style="108" customWidth="1"/>
    <col min="11270" max="11270" width="13.28515625" style="108" customWidth="1"/>
    <col min="11271" max="11271" width="13.5703125" style="108" customWidth="1"/>
    <col min="11272" max="11272" width="5" style="108" customWidth="1"/>
    <col min="11273" max="11273" width="13" style="108" customWidth="1"/>
    <col min="11274" max="11274" width="12.140625" style="108" customWidth="1"/>
    <col min="11275" max="11275" width="5.5703125" style="108" customWidth="1"/>
    <col min="11276" max="11276" width="13.140625" style="108" customWidth="1"/>
    <col min="11277" max="11277" width="13" style="108" customWidth="1"/>
    <col min="11278" max="11278" width="10.5703125" style="108" customWidth="1"/>
    <col min="11279" max="11279" width="7.140625" style="108" customWidth="1"/>
    <col min="11280" max="11280" width="25.28515625" style="108" customWidth="1"/>
    <col min="11281" max="11281" width="13" style="108" customWidth="1"/>
    <col min="11282" max="11282" width="12.140625" style="108" customWidth="1"/>
    <col min="11283" max="11283" width="5.5703125" style="108" customWidth="1"/>
    <col min="11284" max="11284" width="12" style="108" customWidth="1"/>
    <col min="11285" max="11285" width="12.5703125" style="108" customWidth="1"/>
    <col min="11286" max="11520" width="11.28515625" style="108"/>
    <col min="11521" max="11521" width="11.28515625" style="108" customWidth="1"/>
    <col min="11522" max="11522" width="11.140625" style="108" customWidth="1"/>
    <col min="11523" max="11525" width="11.28515625" style="108" customWidth="1"/>
    <col min="11526" max="11526" width="13.28515625" style="108" customWidth="1"/>
    <col min="11527" max="11527" width="13.5703125" style="108" customWidth="1"/>
    <col min="11528" max="11528" width="5" style="108" customWidth="1"/>
    <col min="11529" max="11529" width="13" style="108" customWidth="1"/>
    <col min="11530" max="11530" width="12.140625" style="108" customWidth="1"/>
    <col min="11531" max="11531" width="5.5703125" style="108" customWidth="1"/>
    <col min="11532" max="11532" width="13.140625" style="108" customWidth="1"/>
    <col min="11533" max="11533" width="13" style="108" customWidth="1"/>
    <col min="11534" max="11534" width="10.5703125" style="108" customWidth="1"/>
    <col min="11535" max="11535" width="7.140625" style="108" customWidth="1"/>
    <col min="11536" max="11536" width="25.28515625" style="108" customWidth="1"/>
    <col min="11537" max="11537" width="13" style="108" customWidth="1"/>
    <col min="11538" max="11538" width="12.140625" style="108" customWidth="1"/>
    <col min="11539" max="11539" width="5.5703125" style="108" customWidth="1"/>
    <col min="11540" max="11540" width="12" style="108" customWidth="1"/>
    <col min="11541" max="11541" width="12.5703125" style="108" customWidth="1"/>
    <col min="11542" max="11776" width="11.28515625" style="108"/>
    <col min="11777" max="11777" width="11.28515625" style="108" customWidth="1"/>
    <col min="11778" max="11778" width="11.140625" style="108" customWidth="1"/>
    <col min="11779" max="11781" width="11.28515625" style="108" customWidth="1"/>
    <col min="11782" max="11782" width="13.28515625" style="108" customWidth="1"/>
    <col min="11783" max="11783" width="13.5703125" style="108" customWidth="1"/>
    <col min="11784" max="11784" width="5" style="108" customWidth="1"/>
    <col min="11785" max="11785" width="13" style="108" customWidth="1"/>
    <col min="11786" max="11786" width="12.140625" style="108" customWidth="1"/>
    <col min="11787" max="11787" width="5.5703125" style="108" customWidth="1"/>
    <col min="11788" max="11788" width="13.140625" style="108" customWidth="1"/>
    <col min="11789" max="11789" width="13" style="108" customWidth="1"/>
    <col min="11790" max="11790" width="10.5703125" style="108" customWidth="1"/>
    <col min="11791" max="11791" width="7.140625" style="108" customWidth="1"/>
    <col min="11792" max="11792" width="25.28515625" style="108" customWidth="1"/>
    <col min="11793" max="11793" width="13" style="108" customWidth="1"/>
    <col min="11794" max="11794" width="12.140625" style="108" customWidth="1"/>
    <col min="11795" max="11795" width="5.5703125" style="108" customWidth="1"/>
    <col min="11796" max="11796" width="12" style="108" customWidth="1"/>
    <col min="11797" max="11797" width="12.5703125" style="108" customWidth="1"/>
    <col min="11798" max="12032" width="11.28515625" style="108"/>
    <col min="12033" max="12033" width="11.28515625" style="108" customWidth="1"/>
    <col min="12034" max="12034" width="11.140625" style="108" customWidth="1"/>
    <col min="12035" max="12037" width="11.28515625" style="108" customWidth="1"/>
    <col min="12038" max="12038" width="13.28515625" style="108" customWidth="1"/>
    <col min="12039" max="12039" width="13.5703125" style="108" customWidth="1"/>
    <col min="12040" max="12040" width="5" style="108" customWidth="1"/>
    <col min="12041" max="12041" width="13" style="108" customWidth="1"/>
    <col min="12042" max="12042" width="12.140625" style="108" customWidth="1"/>
    <col min="12043" max="12043" width="5.5703125" style="108" customWidth="1"/>
    <col min="12044" max="12044" width="13.140625" style="108" customWidth="1"/>
    <col min="12045" max="12045" width="13" style="108" customWidth="1"/>
    <col min="12046" max="12046" width="10.5703125" style="108" customWidth="1"/>
    <col min="12047" max="12047" width="7.140625" style="108" customWidth="1"/>
    <col min="12048" max="12048" width="25.28515625" style="108" customWidth="1"/>
    <col min="12049" max="12049" width="13" style="108" customWidth="1"/>
    <col min="12050" max="12050" width="12.140625" style="108" customWidth="1"/>
    <col min="12051" max="12051" width="5.5703125" style="108" customWidth="1"/>
    <col min="12052" max="12052" width="12" style="108" customWidth="1"/>
    <col min="12053" max="12053" width="12.5703125" style="108" customWidth="1"/>
    <col min="12054" max="12288" width="11.28515625" style="108"/>
    <col min="12289" max="12289" width="11.28515625" style="108" customWidth="1"/>
    <col min="12290" max="12290" width="11.140625" style="108" customWidth="1"/>
    <col min="12291" max="12293" width="11.28515625" style="108" customWidth="1"/>
    <col min="12294" max="12294" width="13.28515625" style="108" customWidth="1"/>
    <col min="12295" max="12295" width="13.5703125" style="108" customWidth="1"/>
    <col min="12296" max="12296" width="5" style="108" customWidth="1"/>
    <col min="12297" max="12297" width="13" style="108" customWidth="1"/>
    <col min="12298" max="12298" width="12.140625" style="108" customWidth="1"/>
    <col min="12299" max="12299" width="5.5703125" style="108" customWidth="1"/>
    <col min="12300" max="12300" width="13.140625" style="108" customWidth="1"/>
    <col min="12301" max="12301" width="13" style="108" customWidth="1"/>
    <col min="12302" max="12302" width="10.5703125" style="108" customWidth="1"/>
    <col min="12303" max="12303" width="7.140625" style="108" customWidth="1"/>
    <col min="12304" max="12304" width="25.28515625" style="108" customWidth="1"/>
    <col min="12305" max="12305" width="13" style="108" customWidth="1"/>
    <col min="12306" max="12306" width="12.140625" style="108" customWidth="1"/>
    <col min="12307" max="12307" width="5.5703125" style="108" customWidth="1"/>
    <col min="12308" max="12308" width="12" style="108" customWidth="1"/>
    <col min="12309" max="12309" width="12.5703125" style="108" customWidth="1"/>
    <col min="12310" max="12544" width="11.28515625" style="108"/>
    <col min="12545" max="12545" width="11.28515625" style="108" customWidth="1"/>
    <col min="12546" max="12546" width="11.140625" style="108" customWidth="1"/>
    <col min="12547" max="12549" width="11.28515625" style="108" customWidth="1"/>
    <col min="12550" max="12550" width="13.28515625" style="108" customWidth="1"/>
    <col min="12551" max="12551" width="13.5703125" style="108" customWidth="1"/>
    <col min="12552" max="12552" width="5" style="108" customWidth="1"/>
    <col min="12553" max="12553" width="13" style="108" customWidth="1"/>
    <col min="12554" max="12554" width="12.140625" style="108" customWidth="1"/>
    <col min="12555" max="12555" width="5.5703125" style="108" customWidth="1"/>
    <col min="12556" max="12556" width="13.140625" style="108" customWidth="1"/>
    <col min="12557" max="12557" width="13" style="108" customWidth="1"/>
    <col min="12558" max="12558" width="10.5703125" style="108" customWidth="1"/>
    <col min="12559" max="12559" width="7.140625" style="108" customWidth="1"/>
    <col min="12560" max="12560" width="25.28515625" style="108" customWidth="1"/>
    <col min="12561" max="12561" width="13" style="108" customWidth="1"/>
    <col min="12562" max="12562" width="12.140625" style="108" customWidth="1"/>
    <col min="12563" max="12563" width="5.5703125" style="108" customWidth="1"/>
    <col min="12564" max="12564" width="12" style="108" customWidth="1"/>
    <col min="12565" max="12565" width="12.5703125" style="108" customWidth="1"/>
    <col min="12566" max="12800" width="11.28515625" style="108"/>
    <col min="12801" max="12801" width="11.28515625" style="108" customWidth="1"/>
    <col min="12802" max="12802" width="11.140625" style="108" customWidth="1"/>
    <col min="12803" max="12805" width="11.28515625" style="108" customWidth="1"/>
    <col min="12806" max="12806" width="13.28515625" style="108" customWidth="1"/>
    <col min="12807" max="12807" width="13.5703125" style="108" customWidth="1"/>
    <col min="12808" max="12808" width="5" style="108" customWidth="1"/>
    <col min="12809" max="12809" width="13" style="108" customWidth="1"/>
    <col min="12810" max="12810" width="12.140625" style="108" customWidth="1"/>
    <col min="12811" max="12811" width="5.5703125" style="108" customWidth="1"/>
    <col min="12812" max="12812" width="13.140625" style="108" customWidth="1"/>
    <col min="12813" max="12813" width="13" style="108" customWidth="1"/>
    <col min="12814" max="12814" width="10.5703125" style="108" customWidth="1"/>
    <col min="12815" max="12815" width="7.140625" style="108" customWidth="1"/>
    <col min="12816" max="12816" width="25.28515625" style="108" customWidth="1"/>
    <col min="12817" max="12817" width="13" style="108" customWidth="1"/>
    <col min="12818" max="12818" width="12.140625" style="108" customWidth="1"/>
    <col min="12819" max="12819" width="5.5703125" style="108" customWidth="1"/>
    <col min="12820" max="12820" width="12" style="108" customWidth="1"/>
    <col min="12821" max="12821" width="12.5703125" style="108" customWidth="1"/>
    <col min="12822" max="13056" width="11.28515625" style="108"/>
    <col min="13057" max="13057" width="11.28515625" style="108" customWidth="1"/>
    <col min="13058" max="13058" width="11.140625" style="108" customWidth="1"/>
    <col min="13059" max="13061" width="11.28515625" style="108" customWidth="1"/>
    <col min="13062" max="13062" width="13.28515625" style="108" customWidth="1"/>
    <col min="13063" max="13063" width="13.5703125" style="108" customWidth="1"/>
    <col min="13064" max="13064" width="5" style="108" customWidth="1"/>
    <col min="13065" max="13065" width="13" style="108" customWidth="1"/>
    <col min="13066" max="13066" width="12.140625" style="108" customWidth="1"/>
    <col min="13067" max="13067" width="5.5703125" style="108" customWidth="1"/>
    <col min="13068" max="13068" width="13.140625" style="108" customWidth="1"/>
    <col min="13069" max="13069" width="13" style="108" customWidth="1"/>
    <col min="13070" max="13070" width="10.5703125" style="108" customWidth="1"/>
    <col min="13071" max="13071" width="7.140625" style="108" customWidth="1"/>
    <col min="13072" max="13072" width="25.28515625" style="108" customWidth="1"/>
    <col min="13073" max="13073" width="13" style="108" customWidth="1"/>
    <col min="13074" max="13074" width="12.140625" style="108" customWidth="1"/>
    <col min="13075" max="13075" width="5.5703125" style="108" customWidth="1"/>
    <col min="13076" max="13076" width="12" style="108" customWidth="1"/>
    <col min="13077" max="13077" width="12.5703125" style="108" customWidth="1"/>
    <col min="13078" max="13312" width="11.28515625" style="108"/>
    <col min="13313" max="13313" width="11.28515625" style="108" customWidth="1"/>
    <col min="13314" max="13314" width="11.140625" style="108" customWidth="1"/>
    <col min="13315" max="13317" width="11.28515625" style="108" customWidth="1"/>
    <col min="13318" max="13318" width="13.28515625" style="108" customWidth="1"/>
    <col min="13319" max="13319" width="13.5703125" style="108" customWidth="1"/>
    <col min="13320" max="13320" width="5" style="108" customWidth="1"/>
    <col min="13321" max="13321" width="13" style="108" customWidth="1"/>
    <col min="13322" max="13322" width="12.140625" style="108" customWidth="1"/>
    <col min="13323" max="13323" width="5.5703125" style="108" customWidth="1"/>
    <col min="13324" max="13324" width="13.140625" style="108" customWidth="1"/>
    <col min="13325" max="13325" width="13" style="108" customWidth="1"/>
    <col min="13326" max="13326" width="10.5703125" style="108" customWidth="1"/>
    <col min="13327" max="13327" width="7.140625" style="108" customWidth="1"/>
    <col min="13328" max="13328" width="25.28515625" style="108" customWidth="1"/>
    <col min="13329" max="13329" width="13" style="108" customWidth="1"/>
    <col min="13330" max="13330" width="12.140625" style="108" customWidth="1"/>
    <col min="13331" max="13331" width="5.5703125" style="108" customWidth="1"/>
    <col min="13332" max="13332" width="12" style="108" customWidth="1"/>
    <col min="13333" max="13333" width="12.5703125" style="108" customWidth="1"/>
    <col min="13334" max="13568" width="11.28515625" style="108"/>
    <col min="13569" max="13569" width="11.28515625" style="108" customWidth="1"/>
    <col min="13570" max="13570" width="11.140625" style="108" customWidth="1"/>
    <col min="13571" max="13573" width="11.28515625" style="108" customWidth="1"/>
    <col min="13574" max="13574" width="13.28515625" style="108" customWidth="1"/>
    <col min="13575" max="13575" width="13.5703125" style="108" customWidth="1"/>
    <col min="13576" max="13576" width="5" style="108" customWidth="1"/>
    <col min="13577" max="13577" width="13" style="108" customWidth="1"/>
    <col min="13578" max="13578" width="12.140625" style="108" customWidth="1"/>
    <col min="13579" max="13579" width="5.5703125" style="108" customWidth="1"/>
    <col min="13580" max="13580" width="13.140625" style="108" customWidth="1"/>
    <col min="13581" max="13581" width="13" style="108" customWidth="1"/>
    <col min="13582" max="13582" width="10.5703125" style="108" customWidth="1"/>
    <col min="13583" max="13583" width="7.140625" style="108" customWidth="1"/>
    <col min="13584" max="13584" width="25.28515625" style="108" customWidth="1"/>
    <col min="13585" max="13585" width="13" style="108" customWidth="1"/>
    <col min="13586" max="13586" width="12.140625" style="108" customWidth="1"/>
    <col min="13587" max="13587" width="5.5703125" style="108" customWidth="1"/>
    <col min="13588" max="13588" width="12" style="108" customWidth="1"/>
    <col min="13589" max="13589" width="12.5703125" style="108" customWidth="1"/>
    <col min="13590" max="13824" width="11.28515625" style="108"/>
    <col min="13825" max="13825" width="11.28515625" style="108" customWidth="1"/>
    <col min="13826" max="13826" width="11.140625" style="108" customWidth="1"/>
    <col min="13827" max="13829" width="11.28515625" style="108" customWidth="1"/>
    <col min="13830" max="13830" width="13.28515625" style="108" customWidth="1"/>
    <col min="13831" max="13831" width="13.5703125" style="108" customWidth="1"/>
    <col min="13832" max="13832" width="5" style="108" customWidth="1"/>
    <col min="13833" max="13833" width="13" style="108" customWidth="1"/>
    <col min="13834" max="13834" width="12.140625" style="108" customWidth="1"/>
    <col min="13835" max="13835" width="5.5703125" style="108" customWidth="1"/>
    <col min="13836" max="13836" width="13.140625" style="108" customWidth="1"/>
    <col min="13837" max="13837" width="13" style="108" customWidth="1"/>
    <col min="13838" max="13838" width="10.5703125" style="108" customWidth="1"/>
    <col min="13839" max="13839" width="7.140625" style="108" customWidth="1"/>
    <col min="13840" max="13840" width="25.28515625" style="108" customWidth="1"/>
    <col min="13841" max="13841" width="13" style="108" customWidth="1"/>
    <col min="13842" max="13842" width="12.140625" style="108" customWidth="1"/>
    <col min="13843" max="13843" width="5.5703125" style="108" customWidth="1"/>
    <col min="13844" max="13844" width="12" style="108" customWidth="1"/>
    <col min="13845" max="13845" width="12.5703125" style="108" customWidth="1"/>
    <col min="13846" max="14080" width="11.28515625" style="108"/>
    <col min="14081" max="14081" width="11.28515625" style="108" customWidth="1"/>
    <col min="14082" max="14082" width="11.140625" style="108" customWidth="1"/>
    <col min="14083" max="14085" width="11.28515625" style="108" customWidth="1"/>
    <col min="14086" max="14086" width="13.28515625" style="108" customWidth="1"/>
    <col min="14087" max="14087" width="13.5703125" style="108" customWidth="1"/>
    <col min="14088" max="14088" width="5" style="108" customWidth="1"/>
    <col min="14089" max="14089" width="13" style="108" customWidth="1"/>
    <col min="14090" max="14090" width="12.140625" style="108" customWidth="1"/>
    <col min="14091" max="14091" width="5.5703125" style="108" customWidth="1"/>
    <col min="14092" max="14092" width="13.140625" style="108" customWidth="1"/>
    <col min="14093" max="14093" width="13" style="108" customWidth="1"/>
    <col min="14094" max="14094" width="10.5703125" style="108" customWidth="1"/>
    <col min="14095" max="14095" width="7.140625" style="108" customWidth="1"/>
    <col min="14096" max="14096" width="25.28515625" style="108" customWidth="1"/>
    <col min="14097" max="14097" width="13" style="108" customWidth="1"/>
    <col min="14098" max="14098" width="12.140625" style="108" customWidth="1"/>
    <col min="14099" max="14099" width="5.5703125" style="108" customWidth="1"/>
    <col min="14100" max="14100" width="12" style="108" customWidth="1"/>
    <col min="14101" max="14101" width="12.5703125" style="108" customWidth="1"/>
    <col min="14102" max="14336" width="11.28515625" style="108"/>
    <col min="14337" max="14337" width="11.28515625" style="108" customWidth="1"/>
    <col min="14338" max="14338" width="11.140625" style="108" customWidth="1"/>
    <col min="14339" max="14341" width="11.28515625" style="108" customWidth="1"/>
    <col min="14342" max="14342" width="13.28515625" style="108" customWidth="1"/>
    <col min="14343" max="14343" width="13.5703125" style="108" customWidth="1"/>
    <col min="14344" max="14344" width="5" style="108" customWidth="1"/>
    <col min="14345" max="14345" width="13" style="108" customWidth="1"/>
    <col min="14346" max="14346" width="12.140625" style="108" customWidth="1"/>
    <col min="14347" max="14347" width="5.5703125" style="108" customWidth="1"/>
    <col min="14348" max="14348" width="13.140625" style="108" customWidth="1"/>
    <col min="14349" max="14349" width="13" style="108" customWidth="1"/>
    <col min="14350" max="14350" width="10.5703125" style="108" customWidth="1"/>
    <col min="14351" max="14351" width="7.140625" style="108" customWidth="1"/>
    <col min="14352" max="14352" width="25.28515625" style="108" customWidth="1"/>
    <col min="14353" max="14353" width="13" style="108" customWidth="1"/>
    <col min="14354" max="14354" width="12.140625" style="108" customWidth="1"/>
    <col min="14355" max="14355" width="5.5703125" style="108" customWidth="1"/>
    <col min="14356" max="14356" width="12" style="108" customWidth="1"/>
    <col min="14357" max="14357" width="12.5703125" style="108" customWidth="1"/>
    <col min="14358" max="14592" width="11.28515625" style="108"/>
    <col min="14593" max="14593" width="11.28515625" style="108" customWidth="1"/>
    <col min="14594" max="14594" width="11.140625" style="108" customWidth="1"/>
    <col min="14595" max="14597" width="11.28515625" style="108" customWidth="1"/>
    <col min="14598" max="14598" width="13.28515625" style="108" customWidth="1"/>
    <col min="14599" max="14599" width="13.5703125" style="108" customWidth="1"/>
    <col min="14600" max="14600" width="5" style="108" customWidth="1"/>
    <col min="14601" max="14601" width="13" style="108" customWidth="1"/>
    <col min="14602" max="14602" width="12.140625" style="108" customWidth="1"/>
    <col min="14603" max="14603" width="5.5703125" style="108" customWidth="1"/>
    <col min="14604" max="14604" width="13.140625" style="108" customWidth="1"/>
    <col min="14605" max="14605" width="13" style="108" customWidth="1"/>
    <col min="14606" max="14606" width="10.5703125" style="108" customWidth="1"/>
    <col min="14607" max="14607" width="7.140625" style="108" customWidth="1"/>
    <col min="14608" max="14608" width="25.28515625" style="108" customWidth="1"/>
    <col min="14609" max="14609" width="13" style="108" customWidth="1"/>
    <col min="14610" max="14610" width="12.140625" style="108" customWidth="1"/>
    <col min="14611" max="14611" width="5.5703125" style="108" customWidth="1"/>
    <col min="14612" max="14612" width="12" style="108" customWidth="1"/>
    <col min="14613" max="14613" width="12.5703125" style="108" customWidth="1"/>
    <col min="14614" max="14848" width="11.28515625" style="108"/>
    <col min="14849" max="14849" width="11.28515625" style="108" customWidth="1"/>
    <col min="14850" max="14850" width="11.140625" style="108" customWidth="1"/>
    <col min="14851" max="14853" width="11.28515625" style="108" customWidth="1"/>
    <col min="14854" max="14854" width="13.28515625" style="108" customWidth="1"/>
    <col min="14855" max="14855" width="13.5703125" style="108" customWidth="1"/>
    <col min="14856" max="14856" width="5" style="108" customWidth="1"/>
    <col min="14857" max="14857" width="13" style="108" customWidth="1"/>
    <col min="14858" max="14858" width="12.140625" style="108" customWidth="1"/>
    <col min="14859" max="14859" width="5.5703125" style="108" customWidth="1"/>
    <col min="14860" max="14860" width="13.140625" style="108" customWidth="1"/>
    <col min="14861" max="14861" width="13" style="108" customWidth="1"/>
    <col min="14862" max="14862" width="10.5703125" style="108" customWidth="1"/>
    <col min="14863" max="14863" width="7.140625" style="108" customWidth="1"/>
    <col min="14864" max="14864" width="25.28515625" style="108" customWidth="1"/>
    <col min="14865" max="14865" width="13" style="108" customWidth="1"/>
    <col min="14866" max="14866" width="12.140625" style="108" customWidth="1"/>
    <col min="14867" max="14867" width="5.5703125" style="108" customWidth="1"/>
    <col min="14868" max="14868" width="12" style="108" customWidth="1"/>
    <col min="14869" max="14869" width="12.5703125" style="108" customWidth="1"/>
    <col min="14870" max="15104" width="11.28515625" style="108"/>
    <col min="15105" max="15105" width="11.28515625" style="108" customWidth="1"/>
    <col min="15106" max="15106" width="11.140625" style="108" customWidth="1"/>
    <col min="15107" max="15109" width="11.28515625" style="108" customWidth="1"/>
    <col min="15110" max="15110" width="13.28515625" style="108" customWidth="1"/>
    <col min="15111" max="15111" width="13.5703125" style="108" customWidth="1"/>
    <col min="15112" max="15112" width="5" style="108" customWidth="1"/>
    <col min="15113" max="15113" width="13" style="108" customWidth="1"/>
    <col min="15114" max="15114" width="12.140625" style="108" customWidth="1"/>
    <col min="15115" max="15115" width="5.5703125" style="108" customWidth="1"/>
    <col min="15116" max="15116" width="13.140625" style="108" customWidth="1"/>
    <col min="15117" max="15117" width="13" style="108" customWidth="1"/>
    <col min="15118" max="15118" width="10.5703125" style="108" customWidth="1"/>
    <col min="15119" max="15119" width="7.140625" style="108" customWidth="1"/>
    <col min="15120" max="15120" width="25.28515625" style="108" customWidth="1"/>
    <col min="15121" max="15121" width="13" style="108" customWidth="1"/>
    <col min="15122" max="15122" width="12.140625" style="108" customWidth="1"/>
    <col min="15123" max="15123" width="5.5703125" style="108" customWidth="1"/>
    <col min="15124" max="15124" width="12" style="108" customWidth="1"/>
    <col min="15125" max="15125" width="12.5703125" style="108" customWidth="1"/>
    <col min="15126" max="15360" width="11.28515625" style="108"/>
    <col min="15361" max="15361" width="11.28515625" style="108" customWidth="1"/>
    <col min="15362" max="15362" width="11.140625" style="108" customWidth="1"/>
    <col min="15363" max="15365" width="11.28515625" style="108" customWidth="1"/>
    <col min="15366" max="15366" width="13.28515625" style="108" customWidth="1"/>
    <col min="15367" max="15367" width="13.5703125" style="108" customWidth="1"/>
    <col min="15368" max="15368" width="5" style="108" customWidth="1"/>
    <col min="15369" max="15369" width="13" style="108" customWidth="1"/>
    <col min="15370" max="15370" width="12.140625" style="108" customWidth="1"/>
    <col min="15371" max="15371" width="5.5703125" style="108" customWidth="1"/>
    <col min="15372" max="15372" width="13.140625" style="108" customWidth="1"/>
    <col min="15373" max="15373" width="13" style="108" customWidth="1"/>
    <col min="15374" max="15374" width="10.5703125" style="108" customWidth="1"/>
    <col min="15375" max="15375" width="7.140625" style="108" customWidth="1"/>
    <col min="15376" max="15376" width="25.28515625" style="108" customWidth="1"/>
    <col min="15377" max="15377" width="13" style="108" customWidth="1"/>
    <col min="15378" max="15378" width="12.140625" style="108" customWidth="1"/>
    <col min="15379" max="15379" width="5.5703125" style="108" customWidth="1"/>
    <col min="15380" max="15380" width="12" style="108" customWidth="1"/>
    <col min="15381" max="15381" width="12.5703125" style="108" customWidth="1"/>
    <col min="15382" max="15616" width="11.28515625" style="108"/>
    <col min="15617" max="15617" width="11.28515625" style="108" customWidth="1"/>
    <col min="15618" max="15618" width="11.140625" style="108" customWidth="1"/>
    <col min="15619" max="15621" width="11.28515625" style="108" customWidth="1"/>
    <col min="15622" max="15622" width="13.28515625" style="108" customWidth="1"/>
    <col min="15623" max="15623" width="13.5703125" style="108" customWidth="1"/>
    <col min="15624" max="15624" width="5" style="108" customWidth="1"/>
    <col min="15625" max="15625" width="13" style="108" customWidth="1"/>
    <col min="15626" max="15626" width="12.140625" style="108" customWidth="1"/>
    <col min="15627" max="15627" width="5.5703125" style="108" customWidth="1"/>
    <col min="15628" max="15628" width="13.140625" style="108" customWidth="1"/>
    <col min="15629" max="15629" width="13" style="108" customWidth="1"/>
    <col min="15630" max="15630" width="10.5703125" style="108" customWidth="1"/>
    <col min="15631" max="15631" width="7.140625" style="108" customWidth="1"/>
    <col min="15632" max="15632" width="25.28515625" style="108" customWidth="1"/>
    <col min="15633" max="15633" width="13" style="108" customWidth="1"/>
    <col min="15634" max="15634" width="12.140625" style="108" customWidth="1"/>
    <col min="15635" max="15635" width="5.5703125" style="108" customWidth="1"/>
    <col min="15636" max="15636" width="12" style="108" customWidth="1"/>
    <col min="15637" max="15637" width="12.5703125" style="108" customWidth="1"/>
    <col min="15638" max="15872" width="11.28515625" style="108"/>
    <col min="15873" max="15873" width="11.28515625" style="108" customWidth="1"/>
    <col min="15874" max="15874" width="11.140625" style="108" customWidth="1"/>
    <col min="15875" max="15877" width="11.28515625" style="108" customWidth="1"/>
    <col min="15878" max="15878" width="13.28515625" style="108" customWidth="1"/>
    <col min="15879" max="15879" width="13.5703125" style="108" customWidth="1"/>
    <col min="15880" max="15880" width="5" style="108" customWidth="1"/>
    <col min="15881" max="15881" width="13" style="108" customWidth="1"/>
    <col min="15882" max="15882" width="12.140625" style="108" customWidth="1"/>
    <col min="15883" max="15883" width="5.5703125" style="108" customWidth="1"/>
    <col min="15884" max="15884" width="13.140625" style="108" customWidth="1"/>
    <col min="15885" max="15885" width="13" style="108" customWidth="1"/>
    <col min="15886" max="15886" width="10.5703125" style="108" customWidth="1"/>
    <col min="15887" max="15887" width="7.140625" style="108" customWidth="1"/>
    <col min="15888" max="15888" width="25.28515625" style="108" customWidth="1"/>
    <col min="15889" max="15889" width="13" style="108" customWidth="1"/>
    <col min="15890" max="15890" width="12.140625" style="108" customWidth="1"/>
    <col min="15891" max="15891" width="5.5703125" style="108" customWidth="1"/>
    <col min="15892" max="15892" width="12" style="108" customWidth="1"/>
    <col min="15893" max="15893" width="12.5703125" style="108" customWidth="1"/>
    <col min="15894" max="16128" width="11.28515625" style="108"/>
    <col min="16129" max="16129" width="11.28515625" style="108" customWidth="1"/>
    <col min="16130" max="16130" width="11.140625" style="108" customWidth="1"/>
    <col min="16131" max="16133" width="11.28515625" style="108" customWidth="1"/>
    <col min="16134" max="16134" width="13.28515625" style="108" customWidth="1"/>
    <col min="16135" max="16135" width="13.5703125" style="108" customWidth="1"/>
    <col min="16136" max="16136" width="5" style="108" customWidth="1"/>
    <col min="16137" max="16137" width="13" style="108" customWidth="1"/>
    <col min="16138" max="16138" width="12.140625" style="108" customWidth="1"/>
    <col min="16139" max="16139" width="5.5703125" style="108" customWidth="1"/>
    <col min="16140" max="16140" width="13.140625" style="108" customWidth="1"/>
    <col min="16141" max="16141" width="13" style="108" customWidth="1"/>
    <col min="16142" max="16142" width="10.5703125" style="108" customWidth="1"/>
    <col min="16143" max="16143" width="7.140625" style="108" customWidth="1"/>
    <col min="16144" max="16144" width="25.28515625" style="108" customWidth="1"/>
    <col min="16145" max="16145" width="13" style="108" customWidth="1"/>
    <col min="16146" max="16146" width="12.140625" style="108" customWidth="1"/>
    <col min="16147" max="16147" width="5.5703125" style="108" customWidth="1"/>
    <col min="16148" max="16148" width="12" style="108" customWidth="1"/>
    <col min="16149" max="16149" width="12.5703125" style="108" customWidth="1"/>
    <col min="16150" max="16384" width="11.28515625" style="108"/>
  </cols>
  <sheetData>
    <row r="1" spans="1:22" ht="15.75">
      <c r="A1" s="104" t="s">
        <v>82</v>
      </c>
      <c r="B1" s="104"/>
      <c r="C1" s="104"/>
      <c r="D1" s="104"/>
      <c r="E1" s="104"/>
      <c r="F1" s="104"/>
      <c r="G1" s="104"/>
      <c r="H1" s="105"/>
      <c r="I1" s="104"/>
      <c r="J1" s="104"/>
      <c r="K1" s="105"/>
      <c r="L1" s="106"/>
      <c r="M1" s="106"/>
      <c r="N1" s="107"/>
      <c r="O1" s="105"/>
      <c r="Q1" s="104"/>
      <c r="R1" s="104"/>
      <c r="S1" s="105"/>
    </row>
    <row r="2" spans="1:22" ht="15.75">
      <c r="A2" s="104"/>
      <c r="B2" s="104"/>
      <c r="C2" s="104" t="s">
        <v>190</v>
      </c>
      <c r="D2" s="104"/>
      <c r="E2" s="104"/>
      <c r="F2" s="104"/>
      <c r="G2" s="104"/>
      <c r="H2" s="105"/>
      <c r="I2" s="104"/>
      <c r="J2" s="104"/>
      <c r="K2" s="105"/>
      <c r="L2" s="106"/>
      <c r="M2" s="106"/>
      <c r="N2" s="107"/>
      <c r="O2" s="105"/>
      <c r="Q2" s="104"/>
      <c r="R2" s="104"/>
      <c r="S2" s="105"/>
    </row>
    <row r="3" spans="1:22">
      <c r="T3" s="112"/>
      <c r="U3" s="113"/>
      <c r="V3" s="114"/>
    </row>
    <row r="4" spans="1:22">
      <c r="F4" s="243" t="s">
        <v>192</v>
      </c>
      <c r="G4" s="244"/>
      <c r="H4" s="115"/>
      <c r="I4" s="243">
        <v>2020</v>
      </c>
      <c r="J4" s="244"/>
      <c r="K4" s="116"/>
      <c r="L4" s="245" t="s">
        <v>83</v>
      </c>
      <c r="M4" s="246"/>
      <c r="N4" s="117"/>
      <c r="O4" s="118"/>
      <c r="Q4" s="243" t="s">
        <v>174</v>
      </c>
      <c r="R4" s="244"/>
      <c r="S4" s="116"/>
      <c r="T4" s="240">
        <v>2018</v>
      </c>
      <c r="U4" s="241"/>
      <c r="V4" s="119"/>
    </row>
    <row r="5" spans="1:22">
      <c r="F5" s="120" t="s">
        <v>84</v>
      </c>
      <c r="G5" s="120" t="s">
        <v>84</v>
      </c>
      <c r="H5" s="118"/>
      <c r="I5" s="120" t="s">
        <v>84</v>
      </c>
      <c r="J5" s="120" t="s">
        <v>84</v>
      </c>
      <c r="K5" s="118"/>
      <c r="L5" s="121"/>
      <c r="M5" s="121"/>
      <c r="N5" s="117"/>
      <c r="O5" s="118"/>
      <c r="Q5" s="120" t="s">
        <v>84</v>
      </c>
      <c r="R5" s="120" t="s">
        <v>84</v>
      </c>
      <c r="S5" s="118"/>
      <c r="T5" s="122" t="s">
        <v>84</v>
      </c>
      <c r="U5" s="118" t="s">
        <v>84</v>
      </c>
      <c r="V5" s="123"/>
    </row>
    <row r="6" spans="1:22">
      <c r="A6" s="108" t="s">
        <v>85</v>
      </c>
      <c r="T6" s="124"/>
      <c r="U6" s="109"/>
      <c r="V6" s="125"/>
    </row>
    <row r="7" spans="1:22">
      <c r="B7" s="108" t="s">
        <v>4</v>
      </c>
      <c r="E7" s="126"/>
      <c r="F7" s="126"/>
      <c r="G7" s="126">
        <f>+'Profits on Activities'!C5</f>
        <v>285</v>
      </c>
      <c r="I7" s="126"/>
      <c r="J7" s="126">
        <v>290</v>
      </c>
      <c r="M7" s="110">
        <f>+G7-J7</f>
        <v>-5</v>
      </c>
      <c r="N7" s="127">
        <f>+M7/J7</f>
        <v>-1.7241379310344827E-2</v>
      </c>
      <c r="O7" s="128"/>
      <c r="Q7" s="126"/>
      <c r="R7" s="126">
        <v>315</v>
      </c>
      <c r="T7" s="226"/>
      <c r="U7" s="126">
        <v>350</v>
      </c>
      <c r="V7" s="125"/>
    </row>
    <row r="8" spans="1:22">
      <c r="B8" s="108" t="s">
        <v>86</v>
      </c>
      <c r="E8" s="126"/>
      <c r="F8" s="126"/>
      <c r="G8" s="126"/>
      <c r="I8" s="126"/>
      <c r="J8" s="126"/>
      <c r="N8" s="127"/>
      <c r="O8" s="128"/>
      <c r="Q8" s="126"/>
      <c r="R8" s="126"/>
      <c r="T8" s="226"/>
      <c r="U8" s="126"/>
      <c r="V8" s="125"/>
    </row>
    <row r="9" spans="1:22">
      <c r="C9" s="108" t="s">
        <v>47</v>
      </c>
      <c r="E9" s="126"/>
      <c r="F9" s="126">
        <f>+'Profits on Activities'!F11</f>
        <v>0</v>
      </c>
      <c r="G9" s="126"/>
      <c r="I9" s="126">
        <v>-5.1800000000000068</v>
      </c>
      <c r="J9" s="126"/>
      <c r="L9" s="110">
        <f t="shared" ref="L9:L14" si="0">+F9-I9</f>
        <v>5.1800000000000068</v>
      </c>
      <c r="M9" s="129"/>
      <c r="N9" s="127">
        <f>+L9/I9</f>
        <v>-1</v>
      </c>
      <c r="P9" s="108" t="s">
        <v>47</v>
      </c>
      <c r="Q9" s="126">
        <v>29.140000000000043</v>
      </c>
      <c r="R9" s="126"/>
      <c r="T9" s="226">
        <v>98.79000000000002</v>
      </c>
      <c r="U9" s="126"/>
      <c r="V9" s="125"/>
    </row>
    <row r="10" spans="1:22">
      <c r="C10" s="108" t="s">
        <v>87</v>
      </c>
      <c r="E10" s="126"/>
      <c r="F10" s="126">
        <f>+'Profits on Activities'!F15</f>
        <v>0</v>
      </c>
      <c r="G10" s="126"/>
      <c r="I10" s="126">
        <v>298.31</v>
      </c>
      <c r="J10" s="126"/>
      <c r="L10" s="110">
        <f t="shared" si="0"/>
        <v>-298.31</v>
      </c>
      <c r="M10" s="129"/>
      <c r="N10" s="127">
        <f>+L10/I10</f>
        <v>-1</v>
      </c>
      <c r="P10" s="130" t="s">
        <v>46</v>
      </c>
      <c r="Q10" s="126">
        <v>402.97066666670003</v>
      </c>
      <c r="R10" s="126"/>
      <c r="T10" s="226">
        <v>290.12</v>
      </c>
      <c r="U10" s="126"/>
      <c r="V10" s="125"/>
    </row>
    <row r="11" spans="1:22">
      <c r="C11" s="108" t="s">
        <v>11</v>
      </c>
      <c r="E11" s="126"/>
      <c r="F11" s="126">
        <f>+'Profits on Activities'!F13</f>
        <v>0</v>
      </c>
      <c r="G11" s="126"/>
      <c r="I11" s="126">
        <v>796.86</v>
      </c>
      <c r="J11" s="126"/>
      <c r="L11" s="110">
        <f t="shared" si="0"/>
        <v>-796.86</v>
      </c>
      <c r="N11" s="127">
        <f>+L11/I11</f>
        <v>-1</v>
      </c>
      <c r="P11" s="130" t="s">
        <v>11</v>
      </c>
      <c r="Q11" s="126">
        <v>831.57066666669994</v>
      </c>
      <c r="R11" s="126"/>
      <c r="T11" s="226">
        <v>886.75</v>
      </c>
      <c r="U11" s="126"/>
      <c r="V11" s="125"/>
    </row>
    <row r="12" spans="1:22">
      <c r="A12" s="26"/>
      <c r="C12" s="108" t="s">
        <v>88</v>
      </c>
      <c r="E12" s="126"/>
      <c r="F12" s="126">
        <f>+'Profits on Activities'!F21</f>
        <v>0</v>
      </c>
      <c r="G12" s="132"/>
      <c r="I12" s="126">
        <v>0</v>
      </c>
      <c r="J12" s="132"/>
      <c r="L12" s="110">
        <f t="shared" si="0"/>
        <v>0</v>
      </c>
      <c r="N12" s="127" t="e">
        <f>+L12/I12</f>
        <v>#DIV/0!</v>
      </c>
      <c r="P12" s="130" t="s">
        <v>88</v>
      </c>
      <c r="Q12" s="126">
        <v>88.670666666700001</v>
      </c>
      <c r="R12" s="132"/>
      <c r="T12" s="226">
        <v>101.35</v>
      </c>
      <c r="U12" s="132"/>
      <c r="V12" s="125"/>
    </row>
    <row r="13" spans="1:22">
      <c r="A13" s="26"/>
      <c r="C13" s="108" t="s">
        <v>66</v>
      </c>
      <c r="E13" s="126"/>
      <c r="F13" s="126">
        <f>+'Profits on Activities'!F23</f>
        <v>-264.5</v>
      </c>
      <c r="G13" s="132"/>
      <c r="I13" s="126">
        <v>0</v>
      </c>
      <c r="J13" s="132"/>
      <c r="L13" s="110">
        <f t="shared" si="0"/>
        <v>-264.5</v>
      </c>
      <c r="N13" s="127" t="e">
        <f>+L13/I13</f>
        <v>#DIV/0!</v>
      </c>
      <c r="P13" s="108" t="s">
        <v>66</v>
      </c>
      <c r="Q13" s="126">
        <v>262.39999999999998</v>
      </c>
      <c r="R13" s="132"/>
      <c r="T13" s="226">
        <v>0</v>
      </c>
      <c r="U13" s="132"/>
      <c r="V13" s="125"/>
    </row>
    <row r="14" spans="1:22">
      <c r="A14" s="26"/>
      <c r="C14" s="108" t="str">
        <f>+'Profits on Activities'!A9</f>
        <v>Event 1</v>
      </c>
      <c r="F14" s="126">
        <f>+'Profits on Activities'!F9</f>
        <v>0</v>
      </c>
      <c r="H14" s="108"/>
      <c r="I14" s="108">
        <v>330.74</v>
      </c>
      <c r="J14" s="132"/>
      <c r="L14" s="110">
        <f t="shared" si="0"/>
        <v>-330.74</v>
      </c>
      <c r="N14" s="127"/>
      <c r="R14" s="132"/>
      <c r="T14" s="226"/>
      <c r="U14" s="132"/>
      <c r="V14" s="125"/>
    </row>
    <row r="15" spans="1:22">
      <c r="A15" s="26"/>
      <c r="C15" s="108" t="str">
        <f>+'Profits on Activities'!A17</f>
        <v>Event 2</v>
      </c>
      <c r="F15" s="126">
        <f>+'Profits on Activities'!F17</f>
        <v>0</v>
      </c>
      <c r="H15" s="108"/>
      <c r="J15" s="132"/>
      <c r="N15" s="127"/>
      <c r="R15" s="132"/>
      <c r="T15" s="226"/>
      <c r="U15" s="132"/>
      <c r="V15" s="125"/>
    </row>
    <row r="16" spans="1:22">
      <c r="A16" s="26"/>
      <c r="E16" s="126"/>
      <c r="G16" s="132"/>
      <c r="I16" s="126"/>
      <c r="J16" s="132"/>
      <c r="N16" s="127"/>
      <c r="P16" s="108" t="s">
        <v>166</v>
      </c>
      <c r="Q16" s="126">
        <v>244.2513333334</v>
      </c>
      <c r="R16" s="132"/>
      <c r="T16" s="226"/>
      <c r="U16" s="132"/>
      <c r="V16" s="125"/>
    </row>
    <row r="17" spans="1:22">
      <c r="A17" s="26"/>
      <c r="E17" s="126"/>
      <c r="G17" s="132"/>
      <c r="I17" s="126"/>
      <c r="J17" s="132"/>
      <c r="N17" s="127"/>
      <c r="P17" s="108" t="s">
        <v>167</v>
      </c>
      <c r="Q17" s="126">
        <v>211.7506666667</v>
      </c>
      <c r="R17" s="132"/>
      <c r="T17" s="226"/>
      <c r="U17" s="132"/>
      <c r="V17" s="125"/>
    </row>
    <row r="18" spans="1:22">
      <c r="A18" s="26"/>
      <c r="E18" s="126"/>
      <c r="G18" s="132"/>
      <c r="I18" s="126"/>
      <c r="J18" s="132"/>
      <c r="N18" s="127"/>
      <c r="P18" s="108" t="s">
        <v>172</v>
      </c>
      <c r="Q18" s="126">
        <v>38.25</v>
      </c>
      <c r="R18" s="132"/>
      <c r="T18" s="226"/>
      <c r="U18" s="132"/>
      <c r="V18" s="125"/>
    </row>
    <row r="19" spans="1:22">
      <c r="A19" s="26"/>
      <c r="E19" s="126"/>
      <c r="G19" s="132"/>
      <c r="I19" s="126"/>
      <c r="J19" s="132"/>
      <c r="N19" s="127"/>
      <c r="P19" s="108" t="s">
        <v>70</v>
      </c>
      <c r="Q19" s="126"/>
      <c r="R19" s="132"/>
      <c r="T19" s="226">
        <v>244.95</v>
      </c>
      <c r="U19" s="132"/>
      <c r="V19" s="125"/>
    </row>
    <row r="20" spans="1:22">
      <c r="A20" s="26"/>
      <c r="E20" s="126"/>
      <c r="G20" s="132"/>
      <c r="I20" s="126"/>
      <c r="J20" s="132"/>
      <c r="N20" s="127"/>
      <c r="P20" s="108" t="s">
        <v>71</v>
      </c>
      <c r="Q20" s="126"/>
      <c r="R20" s="132"/>
      <c r="T20" s="226">
        <v>454.17</v>
      </c>
      <c r="U20" s="132"/>
      <c r="V20" s="125"/>
    </row>
    <row r="21" spans="1:22">
      <c r="A21" s="26"/>
      <c r="E21" s="126"/>
      <c r="G21" s="132"/>
      <c r="I21" s="126"/>
      <c r="J21" s="132"/>
      <c r="N21" s="127"/>
      <c r="P21" s="108" t="s">
        <v>61</v>
      </c>
      <c r="Q21" s="126"/>
      <c r="R21" s="132"/>
      <c r="T21" s="226"/>
      <c r="U21" s="132"/>
      <c r="V21" s="125"/>
    </row>
    <row r="22" spans="1:22">
      <c r="A22" s="26"/>
      <c r="E22" s="126"/>
      <c r="F22" s="126"/>
      <c r="G22" s="132"/>
      <c r="I22" s="126"/>
      <c r="J22" s="132"/>
      <c r="N22" s="127"/>
      <c r="P22" s="108" t="s">
        <v>89</v>
      </c>
      <c r="Q22" s="126"/>
      <c r="R22" s="132"/>
      <c r="T22" s="226"/>
      <c r="U22" s="132"/>
      <c r="V22" s="125"/>
    </row>
    <row r="23" spans="1:22">
      <c r="A23" s="26"/>
      <c r="E23" s="126"/>
      <c r="F23" s="126"/>
      <c r="G23" s="132"/>
      <c r="I23" s="126"/>
      <c r="J23" s="132"/>
      <c r="N23" s="127"/>
      <c r="P23" s="108" t="s">
        <v>91</v>
      </c>
      <c r="Q23" s="126"/>
      <c r="R23" s="132"/>
      <c r="T23" s="226"/>
      <c r="U23" s="132"/>
      <c r="V23" s="125"/>
    </row>
    <row r="24" spans="1:22">
      <c r="A24" s="26"/>
      <c r="E24" s="126"/>
      <c r="F24" s="133"/>
      <c r="G24" s="126"/>
      <c r="I24" s="134"/>
      <c r="L24" s="135"/>
      <c r="M24" s="127"/>
      <c r="Q24" s="134"/>
      <c r="T24" s="136"/>
      <c r="V24" s="125"/>
    </row>
    <row r="25" spans="1:22">
      <c r="A25" s="26"/>
      <c r="E25" s="126"/>
      <c r="F25" s="126"/>
      <c r="G25" s="126">
        <f>SUM(F9:F24)</f>
        <v>-264.5</v>
      </c>
      <c r="J25" s="126">
        <f>SUM(I9:I24)</f>
        <v>1420.73</v>
      </c>
      <c r="M25" s="110">
        <f t="shared" ref="M25:M32" si="1">+G25-J25</f>
        <v>-1685.23</v>
      </c>
      <c r="N25" s="127">
        <f>+M25/J25</f>
        <v>-1.1861718975456279</v>
      </c>
      <c r="R25" s="108">
        <f>SUM(Q9:Q24)</f>
        <v>2109.0040000002</v>
      </c>
      <c r="T25" s="131"/>
      <c r="U25" s="108">
        <f>SUM(T9:T24)</f>
        <v>2076.13</v>
      </c>
      <c r="V25" s="125"/>
    </row>
    <row r="26" spans="1:22">
      <c r="E26" s="126"/>
      <c r="F26" s="126"/>
      <c r="G26" s="126"/>
      <c r="N26" s="127"/>
      <c r="T26" s="131"/>
      <c r="V26" s="125"/>
    </row>
    <row r="27" spans="1:22">
      <c r="A27" s="26"/>
      <c r="B27" s="108" t="s">
        <v>5</v>
      </c>
      <c r="E27" s="126"/>
      <c r="G27" s="126">
        <f>+'Profits on Activities'!C7</f>
        <v>0</v>
      </c>
      <c r="H27" s="126"/>
      <c r="J27" s="126">
        <v>0</v>
      </c>
      <c r="K27" s="108"/>
      <c r="L27" s="109"/>
      <c r="M27" s="110">
        <f>+G27-J27</f>
        <v>0</v>
      </c>
      <c r="N27" s="127"/>
      <c r="R27" s="126">
        <v>19</v>
      </c>
      <c r="T27" s="131"/>
      <c r="U27" s="126">
        <v>55</v>
      </c>
      <c r="V27" s="125"/>
    </row>
    <row r="28" spans="1:22">
      <c r="A28" s="26"/>
      <c r="B28" s="108" t="s">
        <v>97</v>
      </c>
      <c r="E28" s="126"/>
      <c r="F28" s="126"/>
      <c r="G28" s="126">
        <f>+'Profits on Activities'!C19</f>
        <v>0</v>
      </c>
      <c r="J28" s="126">
        <v>0</v>
      </c>
      <c r="M28" s="110">
        <f t="shared" si="1"/>
        <v>0</v>
      </c>
      <c r="N28" s="127"/>
      <c r="R28" s="126">
        <v>1300</v>
      </c>
      <c r="T28" s="131"/>
      <c r="U28" s="126">
        <v>1345</v>
      </c>
      <c r="V28" s="125"/>
    </row>
    <row r="29" spans="1:22">
      <c r="B29" s="108" t="s">
        <v>98</v>
      </c>
      <c r="E29" s="126"/>
      <c r="F29" s="126"/>
      <c r="G29" s="126">
        <f>+'Profits on Activities'!C29</f>
        <v>0</v>
      </c>
      <c r="J29" s="126">
        <v>0</v>
      </c>
      <c r="M29" s="110">
        <f t="shared" si="1"/>
        <v>0</v>
      </c>
      <c r="N29" s="127"/>
      <c r="R29" s="126">
        <v>10</v>
      </c>
      <c r="T29" s="131"/>
      <c r="U29" s="126">
        <v>0</v>
      </c>
      <c r="V29" s="125"/>
    </row>
    <row r="30" spans="1:22">
      <c r="B30" s="108" t="s">
        <v>42</v>
      </c>
      <c r="E30" s="126"/>
      <c r="F30" s="126"/>
      <c r="G30" s="126">
        <f>+'Profits on Activities'!C31</f>
        <v>0</v>
      </c>
      <c r="J30" s="126">
        <v>0</v>
      </c>
      <c r="M30" s="110">
        <f t="shared" si="1"/>
        <v>0</v>
      </c>
      <c r="N30" s="127"/>
      <c r="R30" s="126">
        <v>0</v>
      </c>
      <c r="T30" s="131"/>
      <c r="U30" s="126">
        <v>0</v>
      </c>
      <c r="V30" s="125"/>
    </row>
    <row r="31" spans="1:22">
      <c r="B31" s="108" t="s">
        <v>40</v>
      </c>
      <c r="E31" s="126"/>
      <c r="F31" s="126"/>
      <c r="G31" s="133">
        <f>+'Profits on Activities'!C33</f>
        <v>1.64</v>
      </c>
      <c r="J31" s="133">
        <v>12.49</v>
      </c>
      <c r="M31" s="135">
        <f t="shared" si="1"/>
        <v>-10.85</v>
      </c>
      <c r="N31" s="127">
        <f>+M31/J31</f>
        <v>-0.86869495596477175</v>
      </c>
      <c r="R31" s="133">
        <v>13.959999999999999</v>
      </c>
      <c r="T31" s="131"/>
      <c r="U31" s="133">
        <v>7.05</v>
      </c>
      <c r="V31" s="125"/>
    </row>
    <row r="32" spans="1:22">
      <c r="E32" s="126"/>
      <c r="F32" s="126"/>
      <c r="G32" s="132">
        <f>SUM(G7:G31)</f>
        <v>22.14</v>
      </c>
      <c r="J32" s="109">
        <f>SUM(J7:J31)</f>
        <v>1723.22</v>
      </c>
      <c r="M32" s="111">
        <f t="shared" si="1"/>
        <v>-1701.08</v>
      </c>
      <c r="N32" s="127">
        <f>+M32/J32</f>
        <v>-0.98715195970334602</v>
      </c>
      <c r="O32" s="128"/>
      <c r="R32" s="109">
        <f>SUM(R7:R31)</f>
        <v>3766.9640000002</v>
      </c>
      <c r="T32" s="124"/>
      <c r="U32" s="109">
        <f>SUM(U7:U31)</f>
        <v>3833.1800000000003</v>
      </c>
      <c r="V32" s="125"/>
    </row>
    <row r="33" spans="1:22">
      <c r="A33" s="108" t="s">
        <v>99</v>
      </c>
      <c r="E33" s="126"/>
      <c r="F33" s="126"/>
      <c r="G33" s="126"/>
      <c r="T33" s="124"/>
      <c r="U33" s="109"/>
      <c r="V33" s="125"/>
    </row>
    <row r="34" spans="1:22">
      <c r="B34" s="108" t="s">
        <v>5</v>
      </c>
      <c r="E34" s="126"/>
      <c r="F34" s="126">
        <f>-'Profits on Activities'!D7</f>
        <v>0</v>
      </c>
      <c r="G34" s="126"/>
      <c r="I34" s="126">
        <v>32.93</v>
      </c>
      <c r="L34" s="110">
        <f t="shared" ref="L34:L39" si="2">-F34+I34</f>
        <v>32.93</v>
      </c>
      <c r="Q34" s="126">
        <v>39.68</v>
      </c>
      <c r="T34" s="226">
        <v>51.05</v>
      </c>
      <c r="U34" s="109"/>
      <c r="V34" s="125"/>
    </row>
    <row r="35" spans="1:22">
      <c r="B35" s="108" t="s">
        <v>97</v>
      </c>
      <c r="E35" s="126"/>
      <c r="F35" s="126">
        <f>-'Profits on Activities'!D19</f>
        <v>0</v>
      </c>
      <c r="G35" s="126"/>
      <c r="I35" s="126">
        <v>0</v>
      </c>
      <c r="L35" s="110">
        <f t="shared" si="2"/>
        <v>0</v>
      </c>
      <c r="Q35" s="126">
        <v>1235.05</v>
      </c>
      <c r="T35" s="226">
        <v>4507.5139999991998</v>
      </c>
      <c r="U35" s="109"/>
      <c r="V35" s="125"/>
    </row>
    <row r="36" spans="1:22">
      <c r="B36" s="108" t="s">
        <v>100</v>
      </c>
      <c r="E36" s="126"/>
      <c r="F36" s="126">
        <f>-'Profits on Activities'!D25</f>
        <v>57.46</v>
      </c>
      <c r="G36" s="126"/>
      <c r="I36" s="126">
        <v>124.76000000000002</v>
      </c>
      <c r="L36" s="110">
        <f t="shared" si="2"/>
        <v>67.300000000000011</v>
      </c>
      <c r="Q36" s="126">
        <v>119.25999999999999</v>
      </c>
      <c r="T36" s="226">
        <v>100.22</v>
      </c>
      <c r="U36" s="109"/>
      <c r="V36" s="125"/>
    </row>
    <row r="37" spans="1:22">
      <c r="B37" s="108" t="s">
        <v>98</v>
      </c>
      <c r="E37" s="126"/>
      <c r="F37" s="126">
        <f>-'Profits on Activities'!D29</f>
        <v>0</v>
      </c>
      <c r="G37" s="126"/>
      <c r="I37" s="126">
        <v>0</v>
      </c>
      <c r="L37" s="110">
        <f t="shared" si="2"/>
        <v>0</v>
      </c>
      <c r="Q37" s="126">
        <v>0</v>
      </c>
      <c r="T37" s="226">
        <v>0</v>
      </c>
      <c r="U37" s="109"/>
      <c r="V37" s="125"/>
    </row>
    <row r="38" spans="1:22">
      <c r="B38" s="108" t="s">
        <v>15</v>
      </c>
      <c r="E38" s="126"/>
      <c r="F38" s="126">
        <f>-'Profits on Activities'!D27</f>
        <v>209</v>
      </c>
      <c r="G38" s="126"/>
      <c r="I38" s="126">
        <v>203.4</v>
      </c>
      <c r="L38" s="110">
        <f t="shared" si="2"/>
        <v>-5.5999999999999943</v>
      </c>
      <c r="Q38" s="126">
        <v>198.51</v>
      </c>
      <c r="T38" s="226">
        <v>194.44</v>
      </c>
      <c r="U38" s="109"/>
      <c r="V38" s="125"/>
    </row>
    <row r="39" spans="1:22">
      <c r="B39" s="108" t="s">
        <v>42</v>
      </c>
      <c r="E39" s="126"/>
      <c r="F39" s="133">
        <f>-'Profits on Activities'!D31</f>
        <v>0</v>
      </c>
      <c r="G39" s="126"/>
      <c r="I39" s="133">
        <v>68.06</v>
      </c>
      <c r="L39" s="135">
        <f t="shared" si="2"/>
        <v>68.06</v>
      </c>
      <c r="M39" s="111"/>
      <c r="Q39" s="133">
        <v>128.05000000000001</v>
      </c>
      <c r="T39" s="239">
        <v>59.97</v>
      </c>
      <c r="U39" s="109"/>
      <c r="V39" s="125"/>
    </row>
    <row r="40" spans="1:22">
      <c r="E40" s="126"/>
      <c r="F40" s="126"/>
      <c r="G40" s="126">
        <f>-SUM(F34:F39)</f>
        <v>-266.45999999999998</v>
      </c>
      <c r="J40" s="108">
        <f>-SUM(I34:I39)</f>
        <v>-429.15000000000003</v>
      </c>
      <c r="M40" s="110">
        <f>-G40+J40</f>
        <v>-162.69000000000005</v>
      </c>
      <c r="N40" s="127">
        <f>+M40/J40</f>
        <v>0.37909821740650135</v>
      </c>
      <c r="O40" s="128"/>
      <c r="R40" s="108">
        <f>-SUM(Q34:Q39)</f>
        <v>-1720.55</v>
      </c>
      <c r="T40" s="124"/>
      <c r="U40" s="109">
        <f>-SUM(T34:T39)</f>
        <v>-4913.1939999992001</v>
      </c>
      <c r="V40" s="125"/>
    </row>
    <row r="41" spans="1:22">
      <c r="E41" s="126"/>
      <c r="F41" s="126"/>
      <c r="G41" s="133"/>
      <c r="J41" s="134"/>
      <c r="L41" s="111"/>
      <c r="M41" s="135"/>
      <c r="R41" s="134"/>
      <c r="T41" s="124"/>
      <c r="U41" s="134"/>
      <c r="V41" s="125"/>
    </row>
    <row r="42" spans="1:22">
      <c r="A42" s="130" t="s">
        <v>101</v>
      </c>
      <c r="B42" s="130"/>
      <c r="E42" s="126"/>
      <c r="F42" s="126"/>
      <c r="G42" s="126">
        <f>SUM(G32:G41)</f>
        <v>-244.32</v>
      </c>
      <c r="J42" s="108">
        <f>SUM(J32:J41)</f>
        <v>1294.07</v>
      </c>
      <c r="M42" s="110">
        <f>+G42-J42</f>
        <v>-1538.3899999999999</v>
      </c>
      <c r="R42" s="108">
        <f>SUM(R32:R41)</f>
        <v>2046.4140000002001</v>
      </c>
      <c r="T42" s="124"/>
      <c r="U42" s="108">
        <f>SUM(U32:U41)</f>
        <v>-1080.0139999991998</v>
      </c>
      <c r="V42" s="125"/>
    </row>
    <row r="43" spans="1:22">
      <c r="A43" s="130"/>
      <c r="B43" s="130"/>
      <c r="T43" s="124"/>
      <c r="U43" s="109"/>
      <c r="V43" s="125"/>
    </row>
    <row r="44" spans="1:22">
      <c r="A44" s="130" t="s">
        <v>182</v>
      </c>
      <c r="B44" s="130"/>
      <c r="G44" s="108">
        <f>+J46</f>
        <v>12088.140000001</v>
      </c>
      <c r="J44" s="108">
        <f>+R46</f>
        <v>10794.070000001</v>
      </c>
      <c r="M44" s="110">
        <f>+G44-J44</f>
        <v>1294.0699999999997</v>
      </c>
      <c r="R44" s="108">
        <f>+U46</f>
        <v>8747.6560000007994</v>
      </c>
      <c r="T44" s="124"/>
      <c r="U44" s="108">
        <v>9827.67</v>
      </c>
      <c r="V44" s="125"/>
    </row>
    <row r="45" spans="1:22">
      <c r="A45" s="130"/>
      <c r="B45" s="130"/>
      <c r="T45" s="124"/>
      <c r="U45" s="109"/>
      <c r="V45" s="125"/>
    </row>
    <row r="46" spans="1:22" ht="15.75" thickBot="1">
      <c r="A46" s="130" t="s">
        <v>183</v>
      </c>
      <c r="B46" s="130"/>
      <c r="G46" s="137">
        <f>SUM(G42:G45)</f>
        <v>11843.820000001</v>
      </c>
      <c r="J46" s="137">
        <f>SUM(J42:J45)</f>
        <v>12088.140000001</v>
      </c>
      <c r="L46" s="111"/>
      <c r="M46" s="138">
        <f>+G46-J46</f>
        <v>-244.31999999999971</v>
      </c>
      <c r="N46" s="127">
        <f>+M46/J46</f>
        <v>-2.0211546193209171E-2</v>
      </c>
      <c r="O46" s="128"/>
      <c r="R46" s="137">
        <f>SUM(R42:R45)</f>
        <v>10794.070000001</v>
      </c>
      <c r="T46" s="124"/>
      <c r="U46" s="137">
        <f>SUM(U42:U45)</f>
        <v>8747.6560000007994</v>
      </c>
      <c r="V46" s="125"/>
    </row>
    <row r="47" spans="1:22" ht="15.75" thickTop="1">
      <c r="T47" s="124"/>
      <c r="U47" s="109"/>
      <c r="V47" s="125"/>
    </row>
    <row r="48" spans="1:22">
      <c r="A48" s="108" t="s">
        <v>104</v>
      </c>
      <c r="T48" s="124"/>
      <c r="U48" s="109"/>
      <c r="V48" s="125"/>
    </row>
    <row r="49" spans="1:22">
      <c r="T49" s="124"/>
      <c r="U49" s="109"/>
      <c r="V49" s="125"/>
    </row>
    <row r="50" spans="1:22">
      <c r="A50" s="108" t="s">
        <v>105</v>
      </c>
      <c r="G50" s="126">
        <f>+Stock!$G$43</f>
        <v>22.619999999999997</v>
      </c>
      <c r="J50" s="126">
        <v>22.61999999999999</v>
      </c>
      <c r="L50" s="139"/>
      <c r="M50" s="110">
        <f t="shared" ref="M50:M57" si="3">+G50-J50</f>
        <v>0</v>
      </c>
      <c r="N50" s="127">
        <f t="shared" ref="N50:N57" si="4">+M50/J50</f>
        <v>0</v>
      </c>
      <c r="O50" s="128"/>
      <c r="R50" s="126">
        <v>18.060000000000002</v>
      </c>
      <c r="T50" s="140"/>
      <c r="U50" s="126">
        <v>116.41599999979996</v>
      </c>
      <c r="V50" s="125"/>
    </row>
    <row r="51" spans="1:22">
      <c r="A51" s="108" t="s">
        <v>106</v>
      </c>
      <c r="G51" s="126">
        <f>+'Main Account'!$G$12</f>
        <v>4455.6099999999988</v>
      </c>
      <c r="J51" s="126">
        <v>4724.3099999999986</v>
      </c>
      <c r="L51" s="139"/>
      <c r="M51" s="110">
        <f t="shared" si="3"/>
        <v>-268.69999999999982</v>
      </c>
      <c r="N51" s="127">
        <f t="shared" si="4"/>
        <v>-5.6876030573776888E-2</v>
      </c>
      <c r="O51" s="128"/>
      <c r="R51" s="126">
        <v>3197.2899999999991</v>
      </c>
      <c r="T51" s="140"/>
      <c r="U51" s="126">
        <v>4061.8999999999978</v>
      </c>
      <c r="V51" s="125"/>
    </row>
    <row r="52" spans="1:22">
      <c r="A52" s="108" t="s">
        <v>107</v>
      </c>
      <c r="G52" s="126">
        <f>+'No 2 Account'!$F$16</f>
        <v>0</v>
      </c>
      <c r="J52" s="126">
        <v>4.26</v>
      </c>
      <c r="L52" s="139"/>
      <c r="M52" s="110">
        <f>+G52-J52</f>
        <v>-4.26</v>
      </c>
      <c r="N52" s="127">
        <f>+M52/J52</f>
        <v>-1</v>
      </c>
      <c r="O52" s="128"/>
      <c r="R52" s="126">
        <v>4.26</v>
      </c>
      <c r="T52" s="140"/>
      <c r="U52" s="126">
        <v>699.26000000000022</v>
      </c>
      <c r="V52" s="125"/>
    </row>
    <row r="53" spans="1:22" ht="15.75" customHeight="1">
      <c r="A53" s="108" t="s">
        <v>109</v>
      </c>
      <c r="G53" s="108">
        <f>+'Deposit Account'!$F$21</f>
        <v>7738.59</v>
      </c>
      <c r="J53" s="108">
        <v>7736.95</v>
      </c>
      <c r="L53" s="139"/>
      <c r="M53" s="110">
        <f t="shared" si="3"/>
        <v>1.6400000000003274</v>
      </c>
      <c r="N53" s="127">
        <f t="shared" si="4"/>
        <v>2.1196983307379878E-4</v>
      </c>
      <c r="O53" s="128"/>
      <c r="R53" s="108">
        <v>7724.46</v>
      </c>
      <c r="T53" s="140"/>
      <c r="U53" s="108">
        <v>6015.5</v>
      </c>
      <c r="V53" s="125"/>
    </row>
    <row r="54" spans="1:22">
      <c r="A54" s="108" t="s">
        <v>110</v>
      </c>
      <c r="G54" s="126">
        <f>+Receipts!$F$30</f>
        <v>27</v>
      </c>
      <c r="J54" s="126">
        <v>0</v>
      </c>
      <c r="L54" s="121"/>
      <c r="M54" s="110">
        <f>+G54-J54</f>
        <v>27</v>
      </c>
      <c r="N54" s="127"/>
      <c r="O54" s="118"/>
      <c r="R54" s="126">
        <v>0</v>
      </c>
      <c r="T54" s="124"/>
      <c r="U54" s="126">
        <v>0</v>
      </c>
      <c r="V54" s="125"/>
    </row>
    <row r="55" spans="1:22" ht="15.75" customHeight="1">
      <c r="A55" s="108" t="s">
        <v>30</v>
      </c>
      <c r="G55" s="108">
        <f>-'Deferred grants'!$E$21</f>
        <v>-400</v>
      </c>
      <c r="J55" s="108">
        <v>-400</v>
      </c>
      <c r="L55" s="139"/>
      <c r="M55" s="110">
        <f>+G55-J55</f>
        <v>0</v>
      </c>
      <c r="N55" s="127">
        <f t="shared" si="4"/>
        <v>0</v>
      </c>
      <c r="O55" s="128"/>
      <c r="R55" s="108">
        <v>-400</v>
      </c>
      <c r="T55" s="140"/>
      <c r="U55" s="108">
        <v>-400</v>
      </c>
      <c r="V55" s="125"/>
    </row>
    <row r="56" spans="1:22">
      <c r="A56" s="108" t="s">
        <v>173</v>
      </c>
      <c r="G56" s="126">
        <f>-Payments!$G$26+Payments!X31</f>
        <v>0</v>
      </c>
      <c r="J56" s="126">
        <v>0</v>
      </c>
      <c r="M56" s="110">
        <f t="shared" si="3"/>
        <v>0</v>
      </c>
      <c r="N56" s="127"/>
      <c r="O56" s="128"/>
      <c r="R56" s="126">
        <v>250</v>
      </c>
      <c r="T56" s="124"/>
      <c r="U56" s="126">
        <v>-1745.4199999999998</v>
      </c>
      <c r="V56" s="125"/>
    </row>
    <row r="57" spans="1:22" ht="15.75" thickBot="1">
      <c r="G57" s="137">
        <f>SUM(G50:G56)</f>
        <v>11843.82</v>
      </c>
      <c r="J57" s="137">
        <f>SUM(J50:J56)</f>
        <v>12088.14</v>
      </c>
      <c r="L57" s="111"/>
      <c r="M57" s="138">
        <f t="shared" si="3"/>
        <v>-244.31999999999971</v>
      </c>
      <c r="N57" s="127">
        <f t="shared" si="4"/>
        <v>-2.0211546193210844E-2</v>
      </c>
      <c r="O57" s="128"/>
      <c r="R57" s="137">
        <f>SUM(R50:R56)</f>
        <v>10794.07</v>
      </c>
      <c r="T57" s="124"/>
      <c r="U57" s="137">
        <f>SUM(U50:U56)</f>
        <v>8747.6559999997971</v>
      </c>
      <c r="V57" s="125"/>
    </row>
    <row r="58" spans="1:22" ht="15.75" thickTop="1">
      <c r="G58" s="108">
        <f>+G46-G57</f>
        <v>1.0004441719502211E-9</v>
      </c>
      <c r="J58" s="108">
        <f>+J46-J57</f>
        <v>1.0004441719502211E-9</v>
      </c>
      <c r="M58" s="110">
        <f>+M46-M57</f>
        <v>0</v>
      </c>
      <c r="R58" s="108">
        <f>+R46-R57</f>
        <v>1.0004441719502211E-9</v>
      </c>
      <c r="T58" s="141"/>
      <c r="U58" s="134">
        <f>+U46-U57</f>
        <v>1.0022631613537669E-9</v>
      </c>
      <c r="V58" s="142"/>
    </row>
    <row r="59" spans="1:22">
      <c r="A59" s="108" t="s">
        <v>111</v>
      </c>
    </row>
    <row r="60" spans="1:22" ht="15" customHeight="1">
      <c r="C60" s="242" t="s">
        <v>211</v>
      </c>
      <c r="D60" s="242"/>
      <c r="E60" s="242"/>
      <c r="F60" s="242"/>
      <c r="G60" s="242"/>
      <c r="H60" s="242"/>
      <c r="I60" s="242"/>
      <c r="J60" s="242"/>
      <c r="K60" s="242"/>
      <c r="L60" s="242"/>
      <c r="M60" s="242"/>
      <c r="S60" s="108"/>
    </row>
    <row r="61" spans="1:22">
      <c r="C61" s="242"/>
      <c r="D61" s="242"/>
      <c r="E61" s="242"/>
      <c r="F61" s="242"/>
      <c r="G61" s="242"/>
      <c r="H61" s="242"/>
      <c r="I61" s="242"/>
      <c r="J61" s="242"/>
      <c r="K61" s="242"/>
      <c r="L61" s="242"/>
      <c r="M61" s="242"/>
      <c r="S61" s="108"/>
    </row>
    <row r="62" spans="1:22">
      <c r="C62" s="242"/>
      <c r="D62" s="242"/>
      <c r="E62" s="242"/>
      <c r="F62" s="242"/>
      <c r="G62" s="242"/>
      <c r="H62" s="242"/>
      <c r="I62" s="242"/>
      <c r="J62" s="242"/>
      <c r="K62" s="242"/>
      <c r="L62" s="242"/>
      <c r="M62" s="242"/>
      <c r="S62" s="108"/>
    </row>
    <row r="63" spans="1:22" ht="27" customHeight="1">
      <c r="C63" s="242"/>
      <c r="D63" s="242"/>
      <c r="E63" s="242"/>
      <c r="F63" s="242"/>
      <c r="G63" s="242"/>
      <c r="H63" s="242"/>
      <c r="I63" s="242"/>
      <c r="J63" s="242"/>
      <c r="K63" s="242"/>
      <c r="L63" s="242"/>
      <c r="M63" s="242"/>
    </row>
    <row r="64" spans="1:22">
      <c r="C64" s="130"/>
      <c r="D64" s="130"/>
      <c r="E64" s="130"/>
      <c r="F64" s="130"/>
      <c r="G64" s="130"/>
      <c r="H64" s="143"/>
      <c r="I64" s="130"/>
      <c r="J64" s="187" t="s">
        <v>191</v>
      </c>
      <c r="K64" s="188"/>
      <c r="M64" s="144"/>
      <c r="R64" s="145"/>
      <c r="S64" s="146"/>
    </row>
  </sheetData>
  <mergeCells count="6">
    <mergeCell ref="T4:U4"/>
    <mergeCell ref="C60:M63"/>
    <mergeCell ref="F4:G4"/>
    <mergeCell ref="I4:J4"/>
    <mergeCell ref="L4:M4"/>
    <mergeCell ref="Q4:R4"/>
  </mergeCells>
  <pageMargins left="0.23622047244094491" right="0.15748031496062992" top="0.19685039370078741" bottom="0.31496062992125984" header="0.15748031496062992" footer="0.15748031496062992"/>
  <pageSetup paperSize="9" scale="55" orientation="landscape" horizontalDpi="4294967293" r:id="rId1"/>
  <headerFooter alignWithMargins="0">
    <oddFooter>&amp;L&amp;F &amp;A&amp;R&amp;D&amp;T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3:E21"/>
  <sheetViews>
    <sheetView workbookViewId="0">
      <selection activeCell="A9" sqref="A9"/>
    </sheetView>
  </sheetViews>
  <sheetFormatPr defaultColWidth="9.140625" defaultRowHeight="12.75"/>
  <cols>
    <col min="1" max="1" width="18.7109375" style="1" customWidth="1"/>
    <col min="2" max="2" width="9.42578125" style="1" customWidth="1"/>
    <col min="3" max="16384" width="9.140625" style="1"/>
  </cols>
  <sheetData>
    <row r="3" spans="1:5">
      <c r="A3" s="1" t="s">
        <v>0</v>
      </c>
    </row>
    <row r="5" spans="1:5" ht="15.75">
      <c r="A5" s="17" t="s">
        <v>30</v>
      </c>
    </row>
    <row r="6" spans="1:5" ht="15.75">
      <c r="A6" s="19"/>
    </row>
    <row r="7" spans="1:5">
      <c r="A7" s="13" t="s">
        <v>26</v>
      </c>
    </row>
    <row r="9" spans="1:5">
      <c r="A9" s="1" t="s">
        <v>185</v>
      </c>
      <c r="E9" s="1">
        <v>400</v>
      </c>
    </row>
    <row r="11" spans="1:5">
      <c r="A11" s="1" t="s">
        <v>27</v>
      </c>
    </row>
    <row r="13" spans="1:5">
      <c r="A13" s="1" t="s">
        <v>28</v>
      </c>
    </row>
    <row r="14" spans="1:5">
      <c r="B14" s="27" t="s">
        <v>29</v>
      </c>
    </row>
    <row r="15" spans="1:5">
      <c r="A15"/>
      <c r="B15" s="2"/>
    </row>
    <row r="16" spans="1:5">
      <c r="A16"/>
      <c r="B16" s="2"/>
    </row>
    <row r="17" spans="1:5">
      <c r="A17"/>
      <c r="B17" s="2"/>
      <c r="E17" s="1">
        <f>SUM(D15:D17)</f>
        <v>0</v>
      </c>
    </row>
    <row r="18" spans="1:5">
      <c r="A18"/>
      <c r="B18" s="2"/>
    </row>
    <row r="19" spans="1:5">
      <c r="A19"/>
      <c r="B19" s="2"/>
    </row>
    <row r="21" spans="1:5">
      <c r="A21" s="1" t="s">
        <v>184</v>
      </c>
      <c r="E21" s="16">
        <f>SUM(E9:E20)</f>
        <v>400</v>
      </c>
    </row>
  </sheetData>
  <phoneticPr fontId="0" type="noConversion"/>
  <pageMargins left="0.75" right="0.75" top="1" bottom="1" header="0.5" footer="0.5"/>
  <pageSetup paperSize="9" orientation="portrait" horizontalDpi="4294967293" r:id="rId1"/>
  <headerFooter alignWithMargins="0">
    <oddFooter>&amp;L&amp;F &amp;A&amp;C&amp;P&amp;R&amp;D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K114"/>
  <sheetViews>
    <sheetView workbookViewId="0">
      <pane xSplit="4" ySplit="5" topLeftCell="E90" activePane="bottomRight" state="frozen"/>
      <selection pane="topRight" activeCell="E1" sqref="E1"/>
      <selection pane="bottomLeft" activeCell="A6" sqref="A6"/>
      <selection pane="bottomRight" activeCell="G108" sqref="G108"/>
    </sheetView>
  </sheetViews>
  <sheetFormatPr defaultRowHeight="12.75"/>
  <cols>
    <col min="1" max="1" width="3.7109375" style="149" customWidth="1"/>
    <col min="2" max="5" width="9.140625" style="149"/>
    <col min="6" max="6" width="8.7109375" style="149"/>
    <col min="7" max="7" width="9.42578125" style="149" bestFit="1" customWidth="1"/>
    <col min="8" max="8" width="9.140625" style="149"/>
    <col min="9" max="9" width="9.42578125" style="149" bestFit="1" customWidth="1"/>
    <col min="10" max="10" width="8.7109375" style="183"/>
    <col min="11" max="11" width="9.42578125" style="183" bestFit="1" customWidth="1"/>
    <col min="12" max="12" width="9.140625" style="149"/>
    <col min="13" max="13" width="9.42578125" style="149" bestFit="1" customWidth="1"/>
    <col min="14" max="14" width="9.140625" style="183"/>
    <col min="15" max="15" width="9.42578125" style="183" bestFit="1" customWidth="1"/>
    <col min="16" max="16" width="9.140625" style="149"/>
    <col min="17" max="17" width="9.42578125" style="149" bestFit="1" customWidth="1"/>
    <col min="18" max="18" width="9.140625" style="183"/>
    <col min="19" max="19" width="9.42578125" style="183" bestFit="1" customWidth="1"/>
    <col min="20" max="20" width="9.140625" style="149"/>
    <col min="21" max="21" width="9.42578125" style="149" bestFit="1" customWidth="1"/>
    <col min="22" max="22" width="9.140625" style="183"/>
    <col min="23" max="23" width="9.42578125" style="183" bestFit="1" customWidth="1"/>
    <col min="24" max="24" width="9.140625" style="149"/>
    <col min="25" max="25" width="9.42578125" style="149" bestFit="1" customWidth="1"/>
    <col min="26" max="26" width="9.140625" style="183"/>
    <col min="27" max="27" width="9.42578125" style="183" bestFit="1" customWidth="1"/>
    <col min="28" max="28" width="9.140625" style="149"/>
    <col min="29" max="29" width="9.42578125" style="149" bestFit="1" customWidth="1"/>
    <col min="30" max="30" width="9.28515625" style="149" bestFit="1" customWidth="1"/>
    <col min="31" max="31" width="10.7109375" style="149" bestFit="1" customWidth="1"/>
    <col min="32" max="32" width="9.28515625" style="149" bestFit="1" customWidth="1"/>
    <col min="33" max="33" width="9.42578125" style="149" bestFit="1" customWidth="1"/>
    <col min="34" max="34" width="9.140625" style="149"/>
    <col min="35" max="35" width="9.42578125" style="149" bestFit="1" customWidth="1"/>
    <col min="36" max="262" width="9.140625" style="149"/>
    <col min="263" max="263" width="3.7109375" style="149" customWidth="1"/>
    <col min="264" max="268" width="9.140625" style="149"/>
    <col min="269" max="269" width="9.42578125" style="149" bestFit="1" customWidth="1"/>
    <col min="270" max="270" width="9.140625" style="149"/>
    <col min="271" max="271" width="9.42578125" style="149" bestFit="1" customWidth="1"/>
    <col min="272" max="272" width="9.140625" style="149"/>
    <col min="273" max="273" width="9.42578125" style="149" bestFit="1" customWidth="1"/>
    <col min="274" max="274" width="9.140625" style="149"/>
    <col min="275" max="275" width="9.42578125" style="149" bestFit="1" customWidth="1"/>
    <col min="276" max="276" width="9.140625" style="149"/>
    <col min="277" max="277" width="9.42578125" style="149" bestFit="1" customWidth="1"/>
    <col min="278" max="278" width="9.140625" style="149"/>
    <col min="279" max="279" width="9.42578125" style="149" bestFit="1" customWidth="1"/>
    <col min="280" max="280" width="9.140625" style="149"/>
    <col min="281" max="281" width="9.42578125" style="149" bestFit="1" customWidth="1"/>
    <col min="282" max="282" width="9.140625" style="149"/>
    <col min="283" max="283" width="9.42578125" style="149" bestFit="1" customWidth="1"/>
    <col min="284" max="284" width="9.140625" style="149"/>
    <col min="285" max="285" width="9.42578125" style="149" bestFit="1" customWidth="1"/>
    <col min="286" max="286" width="9.28515625" style="149" bestFit="1" customWidth="1"/>
    <col min="287" max="287" width="10.7109375" style="149" bestFit="1" customWidth="1"/>
    <col min="288" max="288" width="9.28515625" style="149" bestFit="1" customWidth="1"/>
    <col min="289" max="289" width="9.42578125" style="149" bestFit="1" customWidth="1"/>
    <col min="290" max="290" width="9.140625" style="149"/>
    <col min="291" max="291" width="9.42578125" style="149" bestFit="1" customWidth="1"/>
    <col min="292" max="518" width="9.140625" style="149"/>
    <col min="519" max="519" width="3.7109375" style="149" customWidth="1"/>
    <col min="520" max="524" width="9.140625" style="149"/>
    <col min="525" max="525" width="9.42578125" style="149" bestFit="1" customWidth="1"/>
    <col min="526" max="526" width="9.140625" style="149"/>
    <col min="527" max="527" width="9.42578125" style="149" bestFit="1" customWidth="1"/>
    <col min="528" max="528" width="9.140625" style="149"/>
    <col min="529" max="529" width="9.42578125" style="149" bestFit="1" customWidth="1"/>
    <col min="530" max="530" width="9.140625" style="149"/>
    <col min="531" max="531" width="9.42578125" style="149" bestFit="1" customWidth="1"/>
    <col min="532" max="532" width="9.140625" style="149"/>
    <col min="533" max="533" width="9.42578125" style="149" bestFit="1" customWidth="1"/>
    <col min="534" max="534" width="9.140625" style="149"/>
    <col min="535" max="535" width="9.42578125" style="149" bestFit="1" customWidth="1"/>
    <col min="536" max="536" width="9.140625" style="149"/>
    <col min="537" max="537" width="9.42578125" style="149" bestFit="1" customWidth="1"/>
    <col min="538" max="538" width="9.140625" style="149"/>
    <col min="539" max="539" width="9.42578125" style="149" bestFit="1" customWidth="1"/>
    <col min="540" max="540" width="9.140625" style="149"/>
    <col min="541" max="541" width="9.42578125" style="149" bestFit="1" customWidth="1"/>
    <col min="542" max="542" width="9.28515625" style="149" bestFit="1" customWidth="1"/>
    <col min="543" max="543" width="10.7109375" style="149" bestFit="1" customWidth="1"/>
    <col min="544" max="544" width="9.28515625" style="149" bestFit="1" customWidth="1"/>
    <col min="545" max="545" width="9.42578125" style="149" bestFit="1" customWidth="1"/>
    <col min="546" max="546" width="9.140625" style="149"/>
    <col min="547" max="547" width="9.42578125" style="149" bestFit="1" customWidth="1"/>
    <col min="548" max="774" width="9.140625" style="149"/>
    <col min="775" max="775" width="3.7109375" style="149" customWidth="1"/>
    <col min="776" max="780" width="9.140625" style="149"/>
    <col min="781" max="781" width="9.42578125" style="149" bestFit="1" customWidth="1"/>
    <col min="782" max="782" width="9.140625" style="149"/>
    <col min="783" max="783" width="9.42578125" style="149" bestFit="1" customWidth="1"/>
    <col min="784" max="784" width="9.140625" style="149"/>
    <col min="785" max="785" width="9.42578125" style="149" bestFit="1" customWidth="1"/>
    <col min="786" max="786" width="9.140625" style="149"/>
    <col min="787" max="787" width="9.42578125" style="149" bestFit="1" customWidth="1"/>
    <col min="788" max="788" width="9.140625" style="149"/>
    <col min="789" max="789" width="9.42578125" style="149" bestFit="1" customWidth="1"/>
    <col min="790" max="790" width="9.140625" style="149"/>
    <col min="791" max="791" width="9.42578125" style="149" bestFit="1" customWidth="1"/>
    <col min="792" max="792" width="9.140625" style="149"/>
    <col min="793" max="793" width="9.42578125" style="149" bestFit="1" customWidth="1"/>
    <col min="794" max="794" width="9.140625" style="149"/>
    <col min="795" max="795" width="9.42578125" style="149" bestFit="1" customWidth="1"/>
    <col min="796" max="796" width="9.140625" style="149"/>
    <col min="797" max="797" width="9.42578125" style="149" bestFit="1" customWidth="1"/>
    <col min="798" max="798" width="9.28515625" style="149" bestFit="1" customWidth="1"/>
    <col min="799" max="799" width="10.7109375" style="149" bestFit="1" customWidth="1"/>
    <col min="800" max="800" width="9.28515625" style="149" bestFit="1" customWidth="1"/>
    <col min="801" max="801" width="9.42578125" style="149" bestFit="1" customWidth="1"/>
    <col min="802" max="802" width="9.140625" style="149"/>
    <col min="803" max="803" width="9.42578125" style="149" bestFit="1" customWidth="1"/>
    <col min="804" max="1030" width="9.140625" style="149"/>
    <col min="1031" max="1031" width="3.7109375" style="149" customWidth="1"/>
    <col min="1032" max="1036" width="9.140625" style="149"/>
    <col min="1037" max="1037" width="9.42578125" style="149" bestFit="1" customWidth="1"/>
    <col min="1038" max="1038" width="9.140625" style="149"/>
    <col min="1039" max="1039" width="9.42578125" style="149" bestFit="1" customWidth="1"/>
    <col min="1040" max="1040" width="9.140625" style="149"/>
    <col min="1041" max="1041" width="9.42578125" style="149" bestFit="1" customWidth="1"/>
    <col min="1042" max="1042" width="9.140625" style="149"/>
    <col min="1043" max="1043" width="9.42578125" style="149" bestFit="1" customWidth="1"/>
    <col min="1044" max="1044" width="9.140625" style="149"/>
    <col min="1045" max="1045" width="9.42578125" style="149" bestFit="1" customWidth="1"/>
    <col min="1046" max="1046" width="9.140625" style="149"/>
    <col min="1047" max="1047" width="9.42578125" style="149" bestFit="1" customWidth="1"/>
    <col min="1048" max="1048" width="9.140625" style="149"/>
    <col min="1049" max="1049" width="9.42578125" style="149" bestFit="1" customWidth="1"/>
    <col min="1050" max="1050" width="9.140625" style="149"/>
    <col min="1051" max="1051" width="9.42578125" style="149" bestFit="1" customWidth="1"/>
    <col min="1052" max="1052" width="9.140625" style="149"/>
    <col min="1053" max="1053" width="9.42578125" style="149" bestFit="1" customWidth="1"/>
    <col min="1054" max="1054" width="9.28515625" style="149" bestFit="1" customWidth="1"/>
    <col min="1055" max="1055" width="10.7109375" style="149" bestFit="1" customWidth="1"/>
    <col min="1056" max="1056" width="9.28515625" style="149" bestFit="1" customWidth="1"/>
    <col min="1057" max="1057" width="9.42578125" style="149" bestFit="1" customWidth="1"/>
    <col min="1058" max="1058" width="9.140625" style="149"/>
    <col min="1059" max="1059" width="9.42578125" style="149" bestFit="1" customWidth="1"/>
    <col min="1060" max="1286" width="9.140625" style="149"/>
    <col min="1287" max="1287" width="3.7109375" style="149" customWidth="1"/>
    <col min="1288" max="1292" width="9.140625" style="149"/>
    <col min="1293" max="1293" width="9.42578125" style="149" bestFit="1" customWidth="1"/>
    <col min="1294" max="1294" width="9.140625" style="149"/>
    <col min="1295" max="1295" width="9.42578125" style="149" bestFit="1" customWidth="1"/>
    <col min="1296" max="1296" width="9.140625" style="149"/>
    <col min="1297" max="1297" width="9.42578125" style="149" bestFit="1" customWidth="1"/>
    <col min="1298" max="1298" width="9.140625" style="149"/>
    <col min="1299" max="1299" width="9.42578125" style="149" bestFit="1" customWidth="1"/>
    <col min="1300" max="1300" width="9.140625" style="149"/>
    <col min="1301" max="1301" width="9.42578125" style="149" bestFit="1" customWidth="1"/>
    <col min="1302" max="1302" width="9.140625" style="149"/>
    <col min="1303" max="1303" width="9.42578125" style="149" bestFit="1" customWidth="1"/>
    <col min="1304" max="1304" width="9.140625" style="149"/>
    <col min="1305" max="1305" width="9.42578125" style="149" bestFit="1" customWidth="1"/>
    <col min="1306" max="1306" width="9.140625" style="149"/>
    <col min="1307" max="1307" width="9.42578125" style="149" bestFit="1" customWidth="1"/>
    <col min="1308" max="1308" width="9.140625" style="149"/>
    <col min="1309" max="1309" width="9.42578125" style="149" bestFit="1" customWidth="1"/>
    <col min="1310" max="1310" width="9.28515625" style="149" bestFit="1" customWidth="1"/>
    <col min="1311" max="1311" width="10.7109375" style="149" bestFit="1" customWidth="1"/>
    <col min="1312" max="1312" width="9.28515625" style="149" bestFit="1" customWidth="1"/>
    <col min="1313" max="1313" width="9.42578125" style="149" bestFit="1" customWidth="1"/>
    <col min="1314" max="1314" width="9.140625" style="149"/>
    <col min="1315" max="1315" width="9.42578125" style="149" bestFit="1" customWidth="1"/>
    <col min="1316" max="1542" width="9.140625" style="149"/>
    <col min="1543" max="1543" width="3.7109375" style="149" customWidth="1"/>
    <col min="1544" max="1548" width="9.140625" style="149"/>
    <col min="1549" max="1549" width="9.42578125" style="149" bestFit="1" customWidth="1"/>
    <col min="1550" max="1550" width="9.140625" style="149"/>
    <col min="1551" max="1551" width="9.42578125" style="149" bestFit="1" customWidth="1"/>
    <col min="1552" max="1552" width="9.140625" style="149"/>
    <col min="1553" max="1553" width="9.42578125" style="149" bestFit="1" customWidth="1"/>
    <col min="1554" max="1554" width="9.140625" style="149"/>
    <col min="1555" max="1555" width="9.42578125" style="149" bestFit="1" customWidth="1"/>
    <col min="1556" max="1556" width="9.140625" style="149"/>
    <col min="1557" max="1557" width="9.42578125" style="149" bestFit="1" customWidth="1"/>
    <col min="1558" max="1558" width="9.140625" style="149"/>
    <col min="1559" max="1559" width="9.42578125" style="149" bestFit="1" customWidth="1"/>
    <col min="1560" max="1560" width="9.140625" style="149"/>
    <col min="1561" max="1561" width="9.42578125" style="149" bestFit="1" customWidth="1"/>
    <col min="1562" max="1562" width="9.140625" style="149"/>
    <col min="1563" max="1563" width="9.42578125" style="149" bestFit="1" customWidth="1"/>
    <col min="1564" max="1564" width="9.140625" style="149"/>
    <col min="1565" max="1565" width="9.42578125" style="149" bestFit="1" customWidth="1"/>
    <col min="1566" max="1566" width="9.28515625" style="149" bestFit="1" customWidth="1"/>
    <col min="1567" max="1567" width="10.7109375" style="149" bestFit="1" customWidth="1"/>
    <col min="1568" max="1568" width="9.28515625" style="149" bestFit="1" customWidth="1"/>
    <col min="1569" max="1569" width="9.42578125" style="149" bestFit="1" customWidth="1"/>
    <col min="1570" max="1570" width="9.140625" style="149"/>
    <col min="1571" max="1571" width="9.42578125" style="149" bestFit="1" customWidth="1"/>
    <col min="1572" max="1798" width="9.140625" style="149"/>
    <col min="1799" max="1799" width="3.7109375" style="149" customWidth="1"/>
    <col min="1800" max="1804" width="9.140625" style="149"/>
    <col min="1805" max="1805" width="9.42578125" style="149" bestFit="1" customWidth="1"/>
    <col min="1806" max="1806" width="9.140625" style="149"/>
    <col min="1807" max="1807" width="9.42578125" style="149" bestFit="1" customWidth="1"/>
    <col min="1808" max="1808" width="9.140625" style="149"/>
    <col min="1809" max="1809" width="9.42578125" style="149" bestFit="1" customWidth="1"/>
    <col min="1810" max="1810" width="9.140625" style="149"/>
    <col min="1811" max="1811" width="9.42578125" style="149" bestFit="1" customWidth="1"/>
    <col min="1812" max="1812" width="9.140625" style="149"/>
    <col min="1813" max="1813" width="9.42578125" style="149" bestFit="1" customWidth="1"/>
    <col min="1814" max="1814" width="9.140625" style="149"/>
    <col min="1815" max="1815" width="9.42578125" style="149" bestFit="1" customWidth="1"/>
    <col min="1816" max="1816" width="9.140625" style="149"/>
    <col min="1817" max="1817" width="9.42578125" style="149" bestFit="1" customWidth="1"/>
    <col min="1818" max="1818" width="9.140625" style="149"/>
    <col min="1819" max="1819" width="9.42578125" style="149" bestFit="1" customWidth="1"/>
    <col min="1820" max="1820" width="9.140625" style="149"/>
    <col min="1821" max="1821" width="9.42578125" style="149" bestFit="1" customWidth="1"/>
    <col min="1822" max="1822" width="9.28515625" style="149" bestFit="1" customWidth="1"/>
    <col min="1823" max="1823" width="10.7109375" style="149" bestFit="1" customWidth="1"/>
    <col min="1824" max="1824" width="9.28515625" style="149" bestFit="1" customWidth="1"/>
    <col min="1825" max="1825" width="9.42578125" style="149" bestFit="1" customWidth="1"/>
    <col min="1826" max="1826" width="9.140625" style="149"/>
    <col min="1827" max="1827" width="9.42578125" style="149" bestFit="1" customWidth="1"/>
    <col min="1828" max="2054" width="9.140625" style="149"/>
    <col min="2055" max="2055" width="3.7109375" style="149" customWidth="1"/>
    <col min="2056" max="2060" width="9.140625" style="149"/>
    <col min="2061" max="2061" width="9.42578125" style="149" bestFit="1" customWidth="1"/>
    <col min="2062" max="2062" width="9.140625" style="149"/>
    <col min="2063" max="2063" width="9.42578125" style="149" bestFit="1" customWidth="1"/>
    <col min="2064" max="2064" width="9.140625" style="149"/>
    <col min="2065" max="2065" width="9.42578125" style="149" bestFit="1" customWidth="1"/>
    <col min="2066" max="2066" width="9.140625" style="149"/>
    <col min="2067" max="2067" width="9.42578125" style="149" bestFit="1" customWidth="1"/>
    <col min="2068" max="2068" width="9.140625" style="149"/>
    <col min="2069" max="2069" width="9.42578125" style="149" bestFit="1" customWidth="1"/>
    <col min="2070" max="2070" width="9.140625" style="149"/>
    <col min="2071" max="2071" width="9.42578125" style="149" bestFit="1" customWidth="1"/>
    <col min="2072" max="2072" width="9.140625" style="149"/>
    <col min="2073" max="2073" width="9.42578125" style="149" bestFit="1" customWidth="1"/>
    <col min="2074" max="2074" width="9.140625" style="149"/>
    <col min="2075" max="2075" width="9.42578125" style="149" bestFit="1" customWidth="1"/>
    <col min="2076" max="2076" width="9.140625" style="149"/>
    <col min="2077" max="2077" width="9.42578125" style="149" bestFit="1" customWidth="1"/>
    <col min="2078" max="2078" width="9.28515625" style="149" bestFit="1" customWidth="1"/>
    <col min="2079" max="2079" width="10.7109375" style="149" bestFit="1" customWidth="1"/>
    <col min="2080" max="2080" width="9.28515625" style="149" bestFit="1" customWidth="1"/>
    <col min="2081" max="2081" width="9.42578125" style="149" bestFit="1" customWidth="1"/>
    <col min="2082" max="2082" width="9.140625" style="149"/>
    <col min="2083" max="2083" width="9.42578125" style="149" bestFit="1" customWidth="1"/>
    <col min="2084" max="2310" width="9.140625" style="149"/>
    <col min="2311" max="2311" width="3.7109375" style="149" customWidth="1"/>
    <col min="2312" max="2316" width="9.140625" style="149"/>
    <col min="2317" max="2317" width="9.42578125" style="149" bestFit="1" customWidth="1"/>
    <col min="2318" max="2318" width="9.140625" style="149"/>
    <col min="2319" max="2319" width="9.42578125" style="149" bestFit="1" customWidth="1"/>
    <col min="2320" max="2320" width="9.140625" style="149"/>
    <col min="2321" max="2321" width="9.42578125" style="149" bestFit="1" customWidth="1"/>
    <col min="2322" max="2322" width="9.140625" style="149"/>
    <col min="2323" max="2323" width="9.42578125" style="149" bestFit="1" customWidth="1"/>
    <col min="2324" max="2324" width="9.140625" style="149"/>
    <col min="2325" max="2325" width="9.42578125" style="149" bestFit="1" customWidth="1"/>
    <col min="2326" max="2326" width="9.140625" style="149"/>
    <col min="2327" max="2327" width="9.42578125" style="149" bestFit="1" customWidth="1"/>
    <col min="2328" max="2328" width="9.140625" style="149"/>
    <col min="2329" max="2329" width="9.42578125" style="149" bestFit="1" customWidth="1"/>
    <col min="2330" max="2330" width="9.140625" style="149"/>
    <col min="2331" max="2331" width="9.42578125" style="149" bestFit="1" customWidth="1"/>
    <col min="2332" max="2332" width="9.140625" style="149"/>
    <col min="2333" max="2333" width="9.42578125" style="149" bestFit="1" customWidth="1"/>
    <col min="2334" max="2334" width="9.28515625" style="149" bestFit="1" customWidth="1"/>
    <col min="2335" max="2335" width="10.7109375" style="149" bestFit="1" customWidth="1"/>
    <col min="2336" max="2336" width="9.28515625" style="149" bestFit="1" customWidth="1"/>
    <col min="2337" max="2337" width="9.42578125" style="149" bestFit="1" customWidth="1"/>
    <col min="2338" max="2338" width="9.140625" style="149"/>
    <col min="2339" max="2339" width="9.42578125" style="149" bestFit="1" customWidth="1"/>
    <col min="2340" max="2566" width="9.140625" style="149"/>
    <col min="2567" max="2567" width="3.7109375" style="149" customWidth="1"/>
    <col min="2568" max="2572" width="9.140625" style="149"/>
    <col min="2573" max="2573" width="9.42578125" style="149" bestFit="1" customWidth="1"/>
    <col min="2574" max="2574" width="9.140625" style="149"/>
    <col min="2575" max="2575" width="9.42578125" style="149" bestFit="1" customWidth="1"/>
    <col min="2576" max="2576" width="9.140625" style="149"/>
    <col min="2577" max="2577" width="9.42578125" style="149" bestFit="1" customWidth="1"/>
    <col min="2578" max="2578" width="9.140625" style="149"/>
    <col min="2579" max="2579" width="9.42578125" style="149" bestFit="1" customWidth="1"/>
    <col min="2580" max="2580" width="9.140625" style="149"/>
    <col min="2581" max="2581" width="9.42578125" style="149" bestFit="1" customWidth="1"/>
    <col min="2582" max="2582" width="9.140625" style="149"/>
    <col min="2583" max="2583" width="9.42578125" style="149" bestFit="1" customWidth="1"/>
    <col min="2584" max="2584" width="9.140625" style="149"/>
    <col min="2585" max="2585" width="9.42578125" style="149" bestFit="1" customWidth="1"/>
    <col min="2586" max="2586" width="9.140625" style="149"/>
    <col min="2587" max="2587" width="9.42578125" style="149" bestFit="1" customWidth="1"/>
    <col min="2588" max="2588" width="9.140625" style="149"/>
    <col min="2589" max="2589" width="9.42578125" style="149" bestFit="1" customWidth="1"/>
    <col min="2590" max="2590" width="9.28515625" style="149" bestFit="1" customWidth="1"/>
    <col min="2591" max="2591" width="10.7109375" style="149" bestFit="1" customWidth="1"/>
    <col min="2592" max="2592" width="9.28515625" style="149" bestFit="1" customWidth="1"/>
    <col min="2593" max="2593" width="9.42578125" style="149" bestFit="1" customWidth="1"/>
    <col min="2594" max="2594" width="9.140625" style="149"/>
    <col min="2595" max="2595" width="9.42578125" style="149" bestFit="1" customWidth="1"/>
    <col min="2596" max="2822" width="9.140625" style="149"/>
    <col min="2823" max="2823" width="3.7109375" style="149" customWidth="1"/>
    <col min="2824" max="2828" width="9.140625" style="149"/>
    <col min="2829" max="2829" width="9.42578125" style="149" bestFit="1" customWidth="1"/>
    <col min="2830" max="2830" width="9.140625" style="149"/>
    <col min="2831" max="2831" width="9.42578125" style="149" bestFit="1" customWidth="1"/>
    <col min="2832" max="2832" width="9.140625" style="149"/>
    <col min="2833" max="2833" width="9.42578125" style="149" bestFit="1" customWidth="1"/>
    <col min="2834" max="2834" width="9.140625" style="149"/>
    <col min="2835" max="2835" width="9.42578125" style="149" bestFit="1" customWidth="1"/>
    <col min="2836" max="2836" width="9.140625" style="149"/>
    <col min="2837" max="2837" width="9.42578125" style="149" bestFit="1" customWidth="1"/>
    <col min="2838" max="2838" width="9.140625" style="149"/>
    <col min="2839" max="2839" width="9.42578125" style="149" bestFit="1" customWidth="1"/>
    <col min="2840" max="2840" width="9.140625" style="149"/>
    <col min="2841" max="2841" width="9.42578125" style="149" bestFit="1" customWidth="1"/>
    <col min="2842" max="2842" width="9.140625" style="149"/>
    <col min="2843" max="2843" width="9.42578125" style="149" bestFit="1" customWidth="1"/>
    <col min="2844" max="2844" width="9.140625" style="149"/>
    <col min="2845" max="2845" width="9.42578125" style="149" bestFit="1" customWidth="1"/>
    <col min="2846" max="2846" width="9.28515625" style="149" bestFit="1" customWidth="1"/>
    <col min="2847" max="2847" width="10.7109375" style="149" bestFit="1" customWidth="1"/>
    <col min="2848" max="2848" width="9.28515625" style="149" bestFit="1" customWidth="1"/>
    <col min="2849" max="2849" width="9.42578125" style="149" bestFit="1" customWidth="1"/>
    <col min="2850" max="2850" width="9.140625" style="149"/>
    <col min="2851" max="2851" width="9.42578125" style="149" bestFit="1" customWidth="1"/>
    <col min="2852" max="3078" width="9.140625" style="149"/>
    <col min="3079" max="3079" width="3.7109375" style="149" customWidth="1"/>
    <col min="3080" max="3084" width="9.140625" style="149"/>
    <col min="3085" max="3085" width="9.42578125" style="149" bestFit="1" customWidth="1"/>
    <col min="3086" max="3086" width="9.140625" style="149"/>
    <col min="3087" max="3087" width="9.42578125" style="149" bestFit="1" customWidth="1"/>
    <col min="3088" max="3088" width="9.140625" style="149"/>
    <col min="3089" max="3089" width="9.42578125" style="149" bestFit="1" customWidth="1"/>
    <col min="3090" max="3090" width="9.140625" style="149"/>
    <col min="3091" max="3091" width="9.42578125" style="149" bestFit="1" customWidth="1"/>
    <col min="3092" max="3092" width="9.140625" style="149"/>
    <col min="3093" max="3093" width="9.42578125" style="149" bestFit="1" customWidth="1"/>
    <col min="3094" max="3094" width="9.140625" style="149"/>
    <col min="3095" max="3095" width="9.42578125" style="149" bestFit="1" customWidth="1"/>
    <col min="3096" max="3096" width="9.140625" style="149"/>
    <col min="3097" max="3097" width="9.42578125" style="149" bestFit="1" customWidth="1"/>
    <col min="3098" max="3098" width="9.140625" style="149"/>
    <col min="3099" max="3099" width="9.42578125" style="149" bestFit="1" customWidth="1"/>
    <col min="3100" max="3100" width="9.140625" style="149"/>
    <col min="3101" max="3101" width="9.42578125" style="149" bestFit="1" customWidth="1"/>
    <col min="3102" max="3102" width="9.28515625" style="149" bestFit="1" customWidth="1"/>
    <col min="3103" max="3103" width="10.7109375" style="149" bestFit="1" customWidth="1"/>
    <col min="3104" max="3104" width="9.28515625" style="149" bestFit="1" customWidth="1"/>
    <col min="3105" max="3105" width="9.42578125" style="149" bestFit="1" customWidth="1"/>
    <col min="3106" max="3106" width="9.140625" style="149"/>
    <col min="3107" max="3107" width="9.42578125" style="149" bestFit="1" customWidth="1"/>
    <col min="3108" max="3334" width="9.140625" style="149"/>
    <col min="3335" max="3335" width="3.7109375" style="149" customWidth="1"/>
    <col min="3336" max="3340" width="9.140625" style="149"/>
    <col min="3341" max="3341" width="9.42578125" style="149" bestFit="1" customWidth="1"/>
    <col min="3342" max="3342" width="9.140625" style="149"/>
    <col min="3343" max="3343" width="9.42578125" style="149" bestFit="1" customWidth="1"/>
    <col min="3344" max="3344" width="9.140625" style="149"/>
    <col min="3345" max="3345" width="9.42578125" style="149" bestFit="1" customWidth="1"/>
    <col min="3346" max="3346" width="9.140625" style="149"/>
    <col min="3347" max="3347" width="9.42578125" style="149" bestFit="1" customWidth="1"/>
    <col min="3348" max="3348" width="9.140625" style="149"/>
    <col min="3349" max="3349" width="9.42578125" style="149" bestFit="1" customWidth="1"/>
    <col min="3350" max="3350" width="9.140625" style="149"/>
    <col min="3351" max="3351" width="9.42578125" style="149" bestFit="1" customWidth="1"/>
    <col min="3352" max="3352" width="9.140625" style="149"/>
    <col min="3353" max="3353" width="9.42578125" style="149" bestFit="1" customWidth="1"/>
    <col min="3354" max="3354" width="9.140625" style="149"/>
    <col min="3355" max="3355" width="9.42578125" style="149" bestFit="1" customWidth="1"/>
    <col min="3356" max="3356" width="9.140625" style="149"/>
    <col min="3357" max="3357" width="9.42578125" style="149" bestFit="1" customWidth="1"/>
    <col min="3358" max="3358" width="9.28515625" style="149" bestFit="1" customWidth="1"/>
    <col min="3359" max="3359" width="10.7109375" style="149" bestFit="1" customWidth="1"/>
    <col min="3360" max="3360" width="9.28515625" style="149" bestFit="1" customWidth="1"/>
    <col min="3361" max="3361" width="9.42578125" style="149" bestFit="1" customWidth="1"/>
    <col min="3362" max="3362" width="9.140625" style="149"/>
    <col min="3363" max="3363" width="9.42578125" style="149" bestFit="1" customWidth="1"/>
    <col min="3364" max="3590" width="9.140625" style="149"/>
    <col min="3591" max="3591" width="3.7109375" style="149" customWidth="1"/>
    <col min="3592" max="3596" width="9.140625" style="149"/>
    <col min="3597" max="3597" width="9.42578125" style="149" bestFit="1" customWidth="1"/>
    <col min="3598" max="3598" width="9.140625" style="149"/>
    <col min="3599" max="3599" width="9.42578125" style="149" bestFit="1" customWidth="1"/>
    <col min="3600" max="3600" width="9.140625" style="149"/>
    <col min="3601" max="3601" width="9.42578125" style="149" bestFit="1" customWidth="1"/>
    <col min="3602" max="3602" width="9.140625" style="149"/>
    <col min="3603" max="3603" width="9.42578125" style="149" bestFit="1" customWidth="1"/>
    <col min="3604" max="3604" width="9.140625" style="149"/>
    <col min="3605" max="3605" width="9.42578125" style="149" bestFit="1" customWidth="1"/>
    <col min="3606" max="3606" width="9.140625" style="149"/>
    <col min="3607" max="3607" width="9.42578125" style="149" bestFit="1" customWidth="1"/>
    <col min="3608" max="3608" width="9.140625" style="149"/>
    <col min="3609" max="3609" width="9.42578125" style="149" bestFit="1" customWidth="1"/>
    <col min="3610" max="3610" width="9.140625" style="149"/>
    <col min="3611" max="3611" width="9.42578125" style="149" bestFit="1" customWidth="1"/>
    <col min="3612" max="3612" width="9.140625" style="149"/>
    <col min="3613" max="3613" width="9.42578125" style="149" bestFit="1" customWidth="1"/>
    <col min="3614" max="3614" width="9.28515625" style="149" bestFit="1" customWidth="1"/>
    <col min="3615" max="3615" width="10.7109375" style="149" bestFit="1" customWidth="1"/>
    <col min="3616" max="3616" width="9.28515625" style="149" bestFit="1" customWidth="1"/>
    <col min="3617" max="3617" width="9.42578125" style="149" bestFit="1" customWidth="1"/>
    <col min="3618" max="3618" width="9.140625" style="149"/>
    <col min="3619" max="3619" width="9.42578125" style="149" bestFit="1" customWidth="1"/>
    <col min="3620" max="3846" width="9.140625" style="149"/>
    <col min="3847" max="3847" width="3.7109375" style="149" customWidth="1"/>
    <col min="3848" max="3852" width="9.140625" style="149"/>
    <col min="3853" max="3853" width="9.42578125" style="149" bestFit="1" customWidth="1"/>
    <col min="3854" max="3854" width="9.140625" style="149"/>
    <col min="3855" max="3855" width="9.42578125" style="149" bestFit="1" customWidth="1"/>
    <col min="3856" max="3856" width="9.140625" style="149"/>
    <col min="3857" max="3857" width="9.42578125" style="149" bestFit="1" customWidth="1"/>
    <col min="3858" max="3858" width="9.140625" style="149"/>
    <col min="3859" max="3859" width="9.42578125" style="149" bestFit="1" customWidth="1"/>
    <col min="3860" max="3860" width="9.140625" style="149"/>
    <col min="3861" max="3861" width="9.42578125" style="149" bestFit="1" customWidth="1"/>
    <col min="3862" max="3862" width="9.140625" style="149"/>
    <col min="3863" max="3863" width="9.42578125" style="149" bestFit="1" customWidth="1"/>
    <col min="3864" max="3864" width="9.140625" style="149"/>
    <col min="3865" max="3865" width="9.42578125" style="149" bestFit="1" customWidth="1"/>
    <col min="3866" max="3866" width="9.140625" style="149"/>
    <col min="3867" max="3867" width="9.42578125" style="149" bestFit="1" customWidth="1"/>
    <col min="3868" max="3868" width="9.140625" style="149"/>
    <col min="3869" max="3869" width="9.42578125" style="149" bestFit="1" customWidth="1"/>
    <col min="3870" max="3870" width="9.28515625" style="149" bestFit="1" customWidth="1"/>
    <col min="3871" max="3871" width="10.7109375" style="149" bestFit="1" customWidth="1"/>
    <col min="3872" max="3872" width="9.28515625" style="149" bestFit="1" customWidth="1"/>
    <col min="3873" max="3873" width="9.42578125" style="149" bestFit="1" customWidth="1"/>
    <col min="3874" max="3874" width="9.140625" style="149"/>
    <col min="3875" max="3875" width="9.42578125" style="149" bestFit="1" customWidth="1"/>
    <col min="3876" max="4102" width="9.140625" style="149"/>
    <col min="4103" max="4103" width="3.7109375" style="149" customWidth="1"/>
    <col min="4104" max="4108" width="9.140625" style="149"/>
    <col min="4109" max="4109" width="9.42578125" style="149" bestFit="1" customWidth="1"/>
    <col min="4110" max="4110" width="9.140625" style="149"/>
    <col min="4111" max="4111" width="9.42578125" style="149" bestFit="1" customWidth="1"/>
    <col min="4112" max="4112" width="9.140625" style="149"/>
    <col min="4113" max="4113" width="9.42578125" style="149" bestFit="1" customWidth="1"/>
    <col min="4114" max="4114" width="9.140625" style="149"/>
    <col min="4115" max="4115" width="9.42578125" style="149" bestFit="1" customWidth="1"/>
    <col min="4116" max="4116" width="9.140625" style="149"/>
    <col min="4117" max="4117" width="9.42578125" style="149" bestFit="1" customWidth="1"/>
    <col min="4118" max="4118" width="9.140625" style="149"/>
    <col min="4119" max="4119" width="9.42578125" style="149" bestFit="1" customWidth="1"/>
    <col min="4120" max="4120" width="9.140625" style="149"/>
    <col min="4121" max="4121" width="9.42578125" style="149" bestFit="1" customWidth="1"/>
    <col min="4122" max="4122" width="9.140625" style="149"/>
    <col min="4123" max="4123" width="9.42578125" style="149" bestFit="1" customWidth="1"/>
    <col min="4124" max="4124" width="9.140625" style="149"/>
    <col min="4125" max="4125" width="9.42578125" style="149" bestFit="1" customWidth="1"/>
    <col min="4126" max="4126" width="9.28515625" style="149" bestFit="1" customWidth="1"/>
    <col min="4127" max="4127" width="10.7109375" style="149" bestFit="1" customWidth="1"/>
    <col min="4128" max="4128" width="9.28515625" style="149" bestFit="1" customWidth="1"/>
    <col min="4129" max="4129" width="9.42578125" style="149" bestFit="1" customWidth="1"/>
    <col min="4130" max="4130" width="9.140625" style="149"/>
    <col min="4131" max="4131" width="9.42578125" style="149" bestFit="1" customWidth="1"/>
    <col min="4132" max="4358" width="9.140625" style="149"/>
    <col min="4359" max="4359" width="3.7109375" style="149" customWidth="1"/>
    <col min="4360" max="4364" width="9.140625" style="149"/>
    <col min="4365" max="4365" width="9.42578125" style="149" bestFit="1" customWidth="1"/>
    <col min="4366" max="4366" width="9.140625" style="149"/>
    <col min="4367" max="4367" width="9.42578125" style="149" bestFit="1" customWidth="1"/>
    <col min="4368" max="4368" width="9.140625" style="149"/>
    <col min="4369" max="4369" width="9.42578125" style="149" bestFit="1" customWidth="1"/>
    <col min="4370" max="4370" width="9.140625" style="149"/>
    <col min="4371" max="4371" width="9.42578125" style="149" bestFit="1" customWidth="1"/>
    <col min="4372" max="4372" width="9.140625" style="149"/>
    <col min="4373" max="4373" width="9.42578125" style="149" bestFit="1" customWidth="1"/>
    <col min="4374" max="4374" width="9.140625" style="149"/>
    <col min="4375" max="4375" width="9.42578125" style="149" bestFit="1" customWidth="1"/>
    <col min="4376" max="4376" width="9.140625" style="149"/>
    <col min="4377" max="4377" width="9.42578125" style="149" bestFit="1" customWidth="1"/>
    <col min="4378" max="4378" width="9.140625" style="149"/>
    <col min="4379" max="4379" width="9.42578125" style="149" bestFit="1" customWidth="1"/>
    <col min="4380" max="4380" width="9.140625" style="149"/>
    <col min="4381" max="4381" width="9.42578125" style="149" bestFit="1" customWidth="1"/>
    <col min="4382" max="4382" width="9.28515625" style="149" bestFit="1" customWidth="1"/>
    <col min="4383" max="4383" width="10.7109375" style="149" bestFit="1" customWidth="1"/>
    <col min="4384" max="4384" width="9.28515625" style="149" bestFit="1" customWidth="1"/>
    <col min="4385" max="4385" width="9.42578125" style="149" bestFit="1" customWidth="1"/>
    <col min="4386" max="4386" width="9.140625" style="149"/>
    <col min="4387" max="4387" width="9.42578125" style="149" bestFit="1" customWidth="1"/>
    <col min="4388" max="4614" width="9.140625" style="149"/>
    <col min="4615" max="4615" width="3.7109375" style="149" customWidth="1"/>
    <col min="4616" max="4620" width="9.140625" style="149"/>
    <col min="4621" max="4621" width="9.42578125" style="149" bestFit="1" customWidth="1"/>
    <col min="4622" max="4622" width="9.140625" style="149"/>
    <col min="4623" max="4623" width="9.42578125" style="149" bestFit="1" customWidth="1"/>
    <col min="4624" max="4624" width="9.140625" style="149"/>
    <col min="4625" max="4625" width="9.42578125" style="149" bestFit="1" customWidth="1"/>
    <col min="4626" max="4626" width="9.140625" style="149"/>
    <col min="4627" max="4627" width="9.42578125" style="149" bestFit="1" customWidth="1"/>
    <col min="4628" max="4628" width="9.140625" style="149"/>
    <col min="4629" max="4629" width="9.42578125" style="149" bestFit="1" customWidth="1"/>
    <col min="4630" max="4630" width="9.140625" style="149"/>
    <col min="4631" max="4631" width="9.42578125" style="149" bestFit="1" customWidth="1"/>
    <col min="4632" max="4632" width="9.140625" style="149"/>
    <col min="4633" max="4633" width="9.42578125" style="149" bestFit="1" customWidth="1"/>
    <col min="4634" max="4634" width="9.140625" style="149"/>
    <col min="4635" max="4635" width="9.42578125" style="149" bestFit="1" customWidth="1"/>
    <col min="4636" max="4636" width="9.140625" style="149"/>
    <col min="4637" max="4637" width="9.42578125" style="149" bestFit="1" customWidth="1"/>
    <col min="4638" max="4638" width="9.28515625" style="149" bestFit="1" customWidth="1"/>
    <col min="4639" max="4639" width="10.7109375" style="149" bestFit="1" customWidth="1"/>
    <col min="4640" max="4640" width="9.28515625" style="149" bestFit="1" customWidth="1"/>
    <col min="4641" max="4641" width="9.42578125" style="149" bestFit="1" customWidth="1"/>
    <col min="4642" max="4642" width="9.140625" style="149"/>
    <col min="4643" max="4643" width="9.42578125" style="149" bestFit="1" customWidth="1"/>
    <col min="4644" max="4870" width="9.140625" style="149"/>
    <col min="4871" max="4871" width="3.7109375" style="149" customWidth="1"/>
    <col min="4872" max="4876" width="9.140625" style="149"/>
    <col min="4877" max="4877" width="9.42578125" style="149" bestFit="1" customWidth="1"/>
    <col min="4878" max="4878" width="9.140625" style="149"/>
    <col min="4879" max="4879" width="9.42578125" style="149" bestFit="1" customWidth="1"/>
    <col min="4880" max="4880" width="9.140625" style="149"/>
    <col min="4881" max="4881" width="9.42578125" style="149" bestFit="1" customWidth="1"/>
    <col min="4882" max="4882" width="9.140625" style="149"/>
    <col min="4883" max="4883" width="9.42578125" style="149" bestFit="1" customWidth="1"/>
    <col min="4884" max="4884" width="9.140625" style="149"/>
    <col min="4885" max="4885" width="9.42578125" style="149" bestFit="1" customWidth="1"/>
    <col min="4886" max="4886" width="9.140625" style="149"/>
    <col min="4887" max="4887" width="9.42578125" style="149" bestFit="1" customWidth="1"/>
    <col min="4888" max="4888" width="9.140625" style="149"/>
    <col min="4889" max="4889" width="9.42578125" style="149" bestFit="1" customWidth="1"/>
    <col min="4890" max="4890" width="9.140625" style="149"/>
    <col min="4891" max="4891" width="9.42578125" style="149" bestFit="1" customWidth="1"/>
    <col min="4892" max="4892" width="9.140625" style="149"/>
    <col min="4893" max="4893" width="9.42578125" style="149" bestFit="1" customWidth="1"/>
    <col min="4894" max="4894" width="9.28515625" style="149" bestFit="1" customWidth="1"/>
    <col min="4895" max="4895" width="10.7109375" style="149" bestFit="1" customWidth="1"/>
    <col min="4896" max="4896" width="9.28515625" style="149" bestFit="1" customWidth="1"/>
    <col min="4897" max="4897" width="9.42578125" style="149" bestFit="1" customWidth="1"/>
    <col min="4898" max="4898" width="9.140625" style="149"/>
    <col min="4899" max="4899" width="9.42578125" style="149" bestFit="1" customWidth="1"/>
    <col min="4900" max="5126" width="9.140625" style="149"/>
    <col min="5127" max="5127" width="3.7109375" style="149" customWidth="1"/>
    <col min="5128" max="5132" width="9.140625" style="149"/>
    <col min="5133" max="5133" width="9.42578125" style="149" bestFit="1" customWidth="1"/>
    <col min="5134" max="5134" width="9.140625" style="149"/>
    <col min="5135" max="5135" width="9.42578125" style="149" bestFit="1" customWidth="1"/>
    <col min="5136" max="5136" width="9.140625" style="149"/>
    <col min="5137" max="5137" width="9.42578125" style="149" bestFit="1" customWidth="1"/>
    <col min="5138" max="5138" width="9.140625" style="149"/>
    <col min="5139" max="5139" width="9.42578125" style="149" bestFit="1" customWidth="1"/>
    <col min="5140" max="5140" width="9.140625" style="149"/>
    <col min="5141" max="5141" width="9.42578125" style="149" bestFit="1" customWidth="1"/>
    <col min="5142" max="5142" width="9.140625" style="149"/>
    <col min="5143" max="5143" width="9.42578125" style="149" bestFit="1" customWidth="1"/>
    <col min="5144" max="5144" width="9.140625" style="149"/>
    <col min="5145" max="5145" width="9.42578125" style="149" bestFit="1" customWidth="1"/>
    <col min="5146" max="5146" width="9.140625" style="149"/>
    <col min="5147" max="5147" width="9.42578125" style="149" bestFit="1" customWidth="1"/>
    <col min="5148" max="5148" width="9.140625" style="149"/>
    <col min="5149" max="5149" width="9.42578125" style="149" bestFit="1" customWidth="1"/>
    <col min="5150" max="5150" width="9.28515625" style="149" bestFit="1" customWidth="1"/>
    <col min="5151" max="5151" width="10.7109375" style="149" bestFit="1" customWidth="1"/>
    <col min="5152" max="5152" width="9.28515625" style="149" bestFit="1" customWidth="1"/>
    <col min="5153" max="5153" width="9.42578125" style="149" bestFit="1" customWidth="1"/>
    <col min="5154" max="5154" width="9.140625" style="149"/>
    <col min="5155" max="5155" width="9.42578125" style="149" bestFit="1" customWidth="1"/>
    <col min="5156" max="5382" width="9.140625" style="149"/>
    <col min="5383" max="5383" width="3.7109375" style="149" customWidth="1"/>
    <col min="5384" max="5388" width="9.140625" style="149"/>
    <col min="5389" max="5389" width="9.42578125" style="149" bestFit="1" customWidth="1"/>
    <col min="5390" max="5390" width="9.140625" style="149"/>
    <col min="5391" max="5391" width="9.42578125" style="149" bestFit="1" customWidth="1"/>
    <col min="5392" max="5392" width="9.140625" style="149"/>
    <col min="5393" max="5393" width="9.42578125" style="149" bestFit="1" customWidth="1"/>
    <col min="5394" max="5394" width="9.140625" style="149"/>
    <col min="5395" max="5395" width="9.42578125" style="149" bestFit="1" customWidth="1"/>
    <col min="5396" max="5396" width="9.140625" style="149"/>
    <col min="5397" max="5397" width="9.42578125" style="149" bestFit="1" customWidth="1"/>
    <col min="5398" max="5398" width="9.140625" style="149"/>
    <col min="5399" max="5399" width="9.42578125" style="149" bestFit="1" customWidth="1"/>
    <col min="5400" max="5400" width="9.140625" style="149"/>
    <col min="5401" max="5401" width="9.42578125" style="149" bestFit="1" customWidth="1"/>
    <col min="5402" max="5402" width="9.140625" style="149"/>
    <col min="5403" max="5403" width="9.42578125" style="149" bestFit="1" customWidth="1"/>
    <col min="5404" max="5404" width="9.140625" style="149"/>
    <col min="5405" max="5405" width="9.42578125" style="149" bestFit="1" customWidth="1"/>
    <col min="5406" max="5406" width="9.28515625" style="149" bestFit="1" customWidth="1"/>
    <col min="5407" max="5407" width="10.7109375" style="149" bestFit="1" customWidth="1"/>
    <col min="5408" max="5408" width="9.28515625" style="149" bestFit="1" customWidth="1"/>
    <col min="5409" max="5409" width="9.42578125" style="149" bestFit="1" customWidth="1"/>
    <col min="5410" max="5410" width="9.140625" style="149"/>
    <col min="5411" max="5411" width="9.42578125" style="149" bestFit="1" customWidth="1"/>
    <col min="5412" max="5638" width="9.140625" style="149"/>
    <col min="5639" max="5639" width="3.7109375" style="149" customWidth="1"/>
    <col min="5640" max="5644" width="9.140625" style="149"/>
    <col min="5645" max="5645" width="9.42578125" style="149" bestFit="1" customWidth="1"/>
    <col min="5646" max="5646" width="9.140625" style="149"/>
    <col min="5647" max="5647" width="9.42578125" style="149" bestFit="1" customWidth="1"/>
    <col min="5648" max="5648" width="9.140625" style="149"/>
    <col min="5649" max="5649" width="9.42578125" style="149" bestFit="1" customWidth="1"/>
    <col min="5650" max="5650" width="9.140625" style="149"/>
    <col min="5651" max="5651" width="9.42578125" style="149" bestFit="1" customWidth="1"/>
    <col min="5652" max="5652" width="9.140625" style="149"/>
    <col min="5653" max="5653" width="9.42578125" style="149" bestFit="1" customWidth="1"/>
    <col min="5654" max="5654" width="9.140625" style="149"/>
    <col min="5655" max="5655" width="9.42578125" style="149" bestFit="1" customWidth="1"/>
    <col min="5656" max="5656" width="9.140625" style="149"/>
    <col min="5657" max="5657" width="9.42578125" style="149" bestFit="1" customWidth="1"/>
    <col min="5658" max="5658" width="9.140625" style="149"/>
    <col min="5659" max="5659" width="9.42578125" style="149" bestFit="1" customWidth="1"/>
    <col min="5660" max="5660" width="9.140625" style="149"/>
    <col min="5661" max="5661" width="9.42578125" style="149" bestFit="1" customWidth="1"/>
    <col min="5662" max="5662" width="9.28515625" style="149" bestFit="1" customWidth="1"/>
    <col min="5663" max="5663" width="10.7109375" style="149" bestFit="1" customWidth="1"/>
    <col min="5664" max="5664" width="9.28515625" style="149" bestFit="1" customWidth="1"/>
    <col min="5665" max="5665" width="9.42578125" style="149" bestFit="1" customWidth="1"/>
    <col min="5666" max="5666" width="9.140625" style="149"/>
    <col min="5667" max="5667" width="9.42578125" style="149" bestFit="1" customWidth="1"/>
    <col min="5668" max="5894" width="9.140625" style="149"/>
    <col min="5895" max="5895" width="3.7109375" style="149" customWidth="1"/>
    <col min="5896" max="5900" width="9.140625" style="149"/>
    <col min="5901" max="5901" width="9.42578125" style="149" bestFit="1" customWidth="1"/>
    <col min="5902" max="5902" width="9.140625" style="149"/>
    <col min="5903" max="5903" width="9.42578125" style="149" bestFit="1" customWidth="1"/>
    <col min="5904" max="5904" width="9.140625" style="149"/>
    <col min="5905" max="5905" width="9.42578125" style="149" bestFit="1" customWidth="1"/>
    <col min="5906" max="5906" width="9.140625" style="149"/>
    <col min="5907" max="5907" width="9.42578125" style="149" bestFit="1" customWidth="1"/>
    <col min="5908" max="5908" width="9.140625" style="149"/>
    <col min="5909" max="5909" width="9.42578125" style="149" bestFit="1" customWidth="1"/>
    <col min="5910" max="5910" width="9.140625" style="149"/>
    <col min="5911" max="5911" width="9.42578125" style="149" bestFit="1" customWidth="1"/>
    <col min="5912" max="5912" width="9.140625" style="149"/>
    <col min="5913" max="5913" width="9.42578125" style="149" bestFit="1" customWidth="1"/>
    <col min="5914" max="5914" width="9.140625" style="149"/>
    <col min="5915" max="5915" width="9.42578125" style="149" bestFit="1" customWidth="1"/>
    <col min="5916" max="5916" width="9.140625" style="149"/>
    <col min="5917" max="5917" width="9.42578125" style="149" bestFit="1" customWidth="1"/>
    <col min="5918" max="5918" width="9.28515625" style="149" bestFit="1" customWidth="1"/>
    <col min="5919" max="5919" width="10.7109375" style="149" bestFit="1" customWidth="1"/>
    <col min="5920" max="5920" width="9.28515625" style="149" bestFit="1" customWidth="1"/>
    <col min="5921" max="5921" width="9.42578125" style="149" bestFit="1" customWidth="1"/>
    <col min="5922" max="5922" width="9.140625" style="149"/>
    <col min="5923" max="5923" width="9.42578125" style="149" bestFit="1" customWidth="1"/>
    <col min="5924" max="6150" width="9.140625" style="149"/>
    <col min="6151" max="6151" width="3.7109375" style="149" customWidth="1"/>
    <col min="6152" max="6156" width="9.140625" style="149"/>
    <col min="6157" max="6157" width="9.42578125" style="149" bestFit="1" customWidth="1"/>
    <col min="6158" max="6158" width="9.140625" style="149"/>
    <col min="6159" max="6159" width="9.42578125" style="149" bestFit="1" customWidth="1"/>
    <col min="6160" max="6160" width="9.140625" style="149"/>
    <col min="6161" max="6161" width="9.42578125" style="149" bestFit="1" customWidth="1"/>
    <col min="6162" max="6162" width="9.140625" style="149"/>
    <col min="6163" max="6163" width="9.42578125" style="149" bestFit="1" customWidth="1"/>
    <col min="6164" max="6164" width="9.140625" style="149"/>
    <col min="6165" max="6165" width="9.42578125" style="149" bestFit="1" customWidth="1"/>
    <col min="6166" max="6166" width="9.140625" style="149"/>
    <col min="6167" max="6167" width="9.42578125" style="149" bestFit="1" customWidth="1"/>
    <col min="6168" max="6168" width="9.140625" style="149"/>
    <col min="6169" max="6169" width="9.42578125" style="149" bestFit="1" customWidth="1"/>
    <col min="6170" max="6170" width="9.140625" style="149"/>
    <col min="6171" max="6171" width="9.42578125" style="149" bestFit="1" customWidth="1"/>
    <col min="6172" max="6172" width="9.140625" style="149"/>
    <col min="6173" max="6173" width="9.42578125" style="149" bestFit="1" customWidth="1"/>
    <col min="6174" max="6174" width="9.28515625" style="149" bestFit="1" customWidth="1"/>
    <col min="6175" max="6175" width="10.7109375" style="149" bestFit="1" customWidth="1"/>
    <col min="6176" max="6176" width="9.28515625" style="149" bestFit="1" customWidth="1"/>
    <col min="6177" max="6177" width="9.42578125" style="149" bestFit="1" customWidth="1"/>
    <col min="6178" max="6178" width="9.140625" style="149"/>
    <col min="6179" max="6179" width="9.42578125" style="149" bestFit="1" customWidth="1"/>
    <col min="6180" max="6406" width="9.140625" style="149"/>
    <col min="6407" max="6407" width="3.7109375" style="149" customWidth="1"/>
    <col min="6408" max="6412" width="9.140625" style="149"/>
    <col min="6413" max="6413" width="9.42578125" style="149" bestFit="1" customWidth="1"/>
    <col min="6414" max="6414" width="9.140625" style="149"/>
    <col min="6415" max="6415" width="9.42578125" style="149" bestFit="1" customWidth="1"/>
    <col min="6416" max="6416" width="9.140625" style="149"/>
    <col min="6417" max="6417" width="9.42578125" style="149" bestFit="1" customWidth="1"/>
    <col min="6418" max="6418" width="9.140625" style="149"/>
    <col min="6419" max="6419" width="9.42578125" style="149" bestFit="1" customWidth="1"/>
    <col min="6420" max="6420" width="9.140625" style="149"/>
    <col min="6421" max="6421" width="9.42578125" style="149" bestFit="1" customWidth="1"/>
    <col min="6422" max="6422" width="9.140625" style="149"/>
    <col min="6423" max="6423" width="9.42578125" style="149" bestFit="1" customWidth="1"/>
    <col min="6424" max="6424" width="9.140625" style="149"/>
    <col min="6425" max="6425" width="9.42578125" style="149" bestFit="1" customWidth="1"/>
    <col min="6426" max="6426" width="9.140625" style="149"/>
    <col min="6427" max="6427" width="9.42578125" style="149" bestFit="1" customWidth="1"/>
    <col min="6428" max="6428" width="9.140625" style="149"/>
    <col min="6429" max="6429" width="9.42578125" style="149" bestFit="1" customWidth="1"/>
    <col min="6430" max="6430" width="9.28515625" style="149" bestFit="1" customWidth="1"/>
    <col min="6431" max="6431" width="10.7109375" style="149" bestFit="1" customWidth="1"/>
    <col min="6432" max="6432" width="9.28515625" style="149" bestFit="1" customWidth="1"/>
    <col min="6433" max="6433" width="9.42578125" style="149" bestFit="1" customWidth="1"/>
    <col min="6434" max="6434" width="9.140625" style="149"/>
    <col min="6435" max="6435" width="9.42578125" style="149" bestFit="1" customWidth="1"/>
    <col min="6436" max="6662" width="9.140625" style="149"/>
    <col min="6663" max="6663" width="3.7109375" style="149" customWidth="1"/>
    <col min="6664" max="6668" width="9.140625" style="149"/>
    <col min="6669" max="6669" width="9.42578125" style="149" bestFit="1" customWidth="1"/>
    <col min="6670" max="6670" width="9.140625" style="149"/>
    <col min="6671" max="6671" width="9.42578125" style="149" bestFit="1" customWidth="1"/>
    <col min="6672" max="6672" width="9.140625" style="149"/>
    <col min="6673" max="6673" width="9.42578125" style="149" bestFit="1" customWidth="1"/>
    <col min="6674" max="6674" width="9.140625" style="149"/>
    <col min="6675" max="6675" width="9.42578125" style="149" bestFit="1" customWidth="1"/>
    <col min="6676" max="6676" width="9.140625" style="149"/>
    <col min="6677" max="6677" width="9.42578125" style="149" bestFit="1" customWidth="1"/>
    <col min="6678" max="6678" width="9.140625" style="149"/>
    <col min="6679" max="6679" width="9.42578125" style="149" bestFit="1" customWidth="1"/>
    <col min="6680" max="6680" width="9.140625" style="149"/>
    <col min="6681" max="6681" width="9.42578125" style="149" bestFit="1" customWidth="1"/>
    <col min="6682" max="6682" width="9.140625" style="149"/>
    <col min="6683" max="6683" width="9.42578125" style="149" bestFit="1" customWidth="1"/>
    <col min="6684" max="6684" width="9.140625" style="149"/>
    <col min="6685" max="6685" width="9.42578125" style="149" bestFit="1" customWidth="1"/>
    <col min="6686" max="6686" width="9.28515625" style="149" bestFit="1" customWidth="1"/>
    <col min="6687" max="6687" width="10.7109375" style="149" bestFit="1" customWidth="1"/>
    <col min="6688" max="6688" width="9.28515625" style="149" bestFit="1" customWidth="1"/>
    <col min="6689" max="6689" width="9.42578125" style="149" bestFit="1" customWidth="1"/>
    <col min="6690" max="6690" width="9.140625" style="149"/>
    <col min="6691" max="6691" width="9.42578125" style="149" bestFit="1" customWidth="1"/>
    <col min="6692" max="6918" width="9.140625" style="149"/>
    <col min="6919" max="6919" width="3.7109375" style="149" customWidth="1"/>
    <col min="6920" max="6924" width="9.140625" style="149"/>
    <col min="6925" max="6925" width="9.42578125" style="149" bestFit="1" customWidth="1"/>
    <col min="6926" max="6926" width="9.140625" style="149"/>
    <col min="6927" max="6927" width="9.42578125" style="149" bestFit="1" customWidth="1"/>
    <col min="6928" max="6928" width="9.140625" style="149"/>
    <col min="6929" max="6929" width="9.42578125" style="149" bestFit="1" customWidth="1"/>
    <col min="6930" max="6930" width="9.140625" style="149"/>
    <col min="6931" max="6931" width="9.42578125" style="149" bestFit="1" customWidth="1"/>
    <col min="6932" max="6932" width="9.140625" style="149"/>
    <col min="6933" max="6933" width="9.42578125" style="149" bestFit="1" customWidth="1"/>
    <col min="6934" max="6934" width="9.140625" style="149"/>
    <col min="6935" max="6935" width="9.42578125" style="149" bestFit="1" customWidth="1"/>
    <col min="6936" max="6936" width="9.140625" style="149"/>
    <col min="6937" max="6937" width="9.42578125" style="149" bestFit="1" customWidth="1"/>
    <col min="6938" max="6938" width="9.140625" style="149"/>
    <col min="6939" max="6939" width="9.42578125" style="149" bestFit="1" customWidth="1"/>
    <col min="6940" max="6940" width="9.140625" style="149"/>
    <col min="6941" max="6941" width="9.42578125" style="149" bestFit="1" customWidth="1"/>
    <col min="6942" max="6942" width="9.28515625" style="149" bestFit="1" customWidth="1"/>
    <col min="6943" max="6943" width="10.7109375" style="149" bestFit="1" customWidth="1"/>
    <col min="6944" max="6944" width="9.28515625" style="149" bestFit="1" customWidth="1"/>
    <col min="6945" max="6945" width="9.42578125" style="149" bestFit="1" customWidth="1"/>
    <col min="6946" max="6946" width="9.140625" style="149"/>
    <col min="6947" max="6947" width="9.42578125" style="149" bestFit="1" customWidth="1"/>
    <col min="6948" max="7174" width="9.140625" style="149"/>
    <col min="7175" max="7175" width="3.7109375" style="149" customWidth="1"/>
    <col min="7176" max="7180" width="9.140625" style="149"/>
    <col min="7181" max="7181" width="9.42578125" style="149" bestFit="1" customWidth="1"/>
    <col min="7182" max="7182" width="9.140625" style="149"/>
    <col min="7183" max="7183" width="9.42578125" style="149" bestFit="1" customWidth="1"/>
    <col min="7184" max="7184" width="9.140625" style="149"/>
    <col min="7185" max="7185" width="9.42578125" style="149" bestFit="1" customWidth="1"/>
    <col min="7186" max="7186" width="9.140625" style="149"/>
    <col min="7187" max="7187" width="9.42578125" style="149" bestFit="1" customWidth="1"/>
    <col min="7188" max="7188" width="9.140625" style="149"/>
    <col min="7189" max="7189" width="9.42578125" style="149" bestFit="1" customWidth="1"/>
    <col min="7190" max="7190" width="9.140625" style="149"/>
    <col min="7191" max="7191" width="9.42578125" style="149" bestFit="1" customWidth="1"/>
    <col min="7192" max="7192" width="9.140625" style="149"/>
    <col min="7193" max="7193" width="9.42578125" style="149" bestFit="1" customWidth="1"/>
    <col min="7194" max="7194" width="9.140625" style="149"/>
    <col min="7195" max="7195" width="9.42578125" style="149" bestFit="1" customWidth="1"/>
    <col min="7196" max="7196" width="9.140625" style="149"/>
    <col min="7197" max="7197" width="9.42578125" style="149" bestFit="1" customWidth="1"/>
    <col min="7198" max="7198" width="9.28515625" style="149" bestFit="1" customWidth="1"/>
    <col min="7199" max="7199" width="10.7109375" style="149" bestFit="1" customWidth="1"/>
    <col min="7200" max="7200" width="9.28515625" style="149" bestFit="1" customWidth="1"/>
    <col min="7201" max="7201" width="9.42578125" style="149" bestFit="1" customWidth="1"/>
    <col min="7202" max="7202" width="9.140625" style="149"/>
    <col min="7203" max="7203" width="9.42578125" style="149" bestFit="1" customWidth="1"/>
    <col min="7204" max="7430" width="9.140625" style="149"/>
    <col min="7431" max="7431" width="3.7109375" style="149" customWidth="1"/>
    <col min="7432" max="7436" width="9.140625" style="149"/>
    <col min="7437" max="7437" width="9.42578125" style="149" bestFit="1" customWidth="1"/>
    <col min="7438" max="7438" width="9.140625" style="149"/>
    <col min="7439" max="7439" width="9.42578125" style="149" bestFit="1" customWidth="1"/>
    <col min="7440" max="7440" width="9.140625" style="149"/>
    <col min="7441" max="7441" width="9.42578125" style="149" bestFit="1" customWidth="1"/>
    <col min="7442" max="7442" width="9.140625" style="149"/>
    <col min="7443" max="7443" width="9.42578125" style="149" bestFit="1" customWidth="1"/>
    <col min="7444" max="7444" width="9.140625" style="149"/>
    <col min="7445" max="7445" width="9.42578125" style="149" bestFit="1" customWidth="1"/>
    <col min="7446" max="7446" width="9.140625" style="149"/>
    <col min="7447" max="7447" width="9.42578125" style="149" bestFit="1" customWidth="1"/>
    <col min="7448" max="7448" width="9.140625" style="149"/>
    <col min="7449" max="7449" width="9.42578125" style="149" bestFit="1" customWidth="1"/>
    <col min="7450" max="7450" width="9.140625" style="149"/>
    <col min="7451" max="7451" width="9.42578125" style="149" bestFit="1" customWidth="1"/>
    <col min="7452" max="7452" width="9.140625" style="149"/>
    <col min="7453" max="7453" width="9.42578125" style="149" bestFit="1" customWidth="1"/>
    <col min="7454" max="7454" width="9.28515625" style="149" bestFit="1" customWidth="1"/>
    <col min="7455" max="7455" width="10.7109375" style="149" bestFit="1" customWidth="1"/>
    <col min="7456" max="7456" width="9.28515625" style="149" bestFit="1" customWidth="1"/>
    <col min="7457" max="7457" width="9.42578125" style="149" bestFit="1" customWidth="1"/>
    <col min="7458" max="7458" width="9.140625" style="149"/>
    <col min="7459" max="7459" width="9.42578125" style="149" bestFit="1" customWidth="1"/>
    <col min="7460" max="7686" width="9.140625" style="149"/>
    <col min="7687" max="7687" width="3.7109375" style="149" customWidth="1"/>
    <col min="7688" max="7692" width="9.140625" style="149"/>
    <col min="7693" max="7693" width="9.42578125" style="149" bestFit="1" customWidth="1"/>
    <col min="7694" max="7694" width="9.140625" style="149"/>
    <col min="7695" max="7695" width="9.42578125" style="149" bestFit="1" customWidth="1"/>
    <col min="7696" max="7696" width="9.140625" style="149"/>
    <col min="7697" max="7697" width="9.42578125" style="149" bestFit="1" customWidth="1"/>
    <col min="7698" max="7698" width="9.140625" style="149"/>
    <col min="7699" max="7699" width="9.42578125" style="149" bestFit="1" customWidth="1"/>
    <col min="7700" max="7700" width="9.140625" style="149"/>
    <col min="7701" max="7701" width="9.42578125" style="149" bestFit="1" customWidth="1"/>
    <col min="7702" max="7702" width="9.140625" style="149"/>
    <col min="7703" max="7703" width="9.42578125" style="149" bestFit="1" customWidth="1"/>
    <col min="7704" max="7704" width="9.140625" style="149"/>
    <col min="7705" max="7705" width="9.42578125" style="149" bestFit="1" customWidth="1"/>
    <col min="7706" max="7706" width="9.140625" style="149"/>
    <col min="7707" max="7707" width="9.42578125" style="149" bestFit="1" customWidth="1"/>
    <col min="7708" max="7708" width="9.140625" style="149"/>
    <col min="7709" max="7709" width="9.42578125" style="149" bestFit="1" customWidth="1"/>
    <col min="7710" max="7710" width="9.28515625" style="149" bestFit="1" customWidth="1"/>
    <col min="7711" max="7711" width="10.7109375" style="149" bestFit="1" customWidth="1"/>
    <col min="7712" max="7712" width="9.28515625" style="149" bestFit="1" customWidth="1"/>
    <col min="7713" max="7713" width="9.42578125" style="149" bestFit="1" customWidth="1"/>
    <col min="7714" max="7714" width="9.140625" style="149"/>
    <col min="7715" max="7715" width="9.42578125" style="149" bestFit="1" customWidth="1"/>
    <col min="7716" max="7942" width="9.140625" style="149"/>
    <col min="7943" max="7943" width="3.7109375" style="149" customWidth="1"/>
    <col min="7944" max="7948" width="9.140625" style="149"/>
    <col min="7949" max="7949" width="9.42578125" style="149" bestFit="1" customWidth="1"/>
    <col min="7950" max="7950" width="9.140625" style="149"/>
    <col min="7951" max="7951" width="9.42578125" style="149" bestFit="1" customWidth="1"/>
    <col min="7952" max="7952" width="9.140625" style="149"/>
    <col min="7953" max="7953" width="9.42578125" style="149" bestFit="1" customWidth="1"/>
    <col min="7954" max="7954" width="9.140625" style="149"/>
    <col min="7955" max="7955" width="9.42578125" style="149" bestFit="1" customWidth="1"/>
    <col min="7956" max="7956" width="9.140625" style="149"/>
    <col min="7957" max="7957" width="9.42578125" style="149" bestFit="1" customWidth="1"/>
    <col min="7958" max="7958" width="9.140625" style="149"/>
    <col min="7959" max="7959" width="9.42578125" style="149" bestFit="1" customWidth="1"/>
    <col min="7960" max="7960" width="9.140625" style="149"/>
    <col min="7961" max="7961" width="9.42578125" style="149" bestFit="1" customWidth="1"/>
    <col min="7962" max="7962" width="9.140625" style="149"/>
    <col min="7963" max="7963" width="9.42578125" style="149" bestFit="1" customWidth="1"/>
    <col min="7964" max="7964" width="9.140625" style="149"/>
    <col min="7965" max="7965" width="9.42578125" style="149" bestFit="1" customWidth="1"/>
    <col min="7966" max="7966" width="9.28515625" style="149" bestFit="1" customWidth="1"/>
    <col min="7967" max="7967" width="10.7109375" style="149" bestFit="1" customWidth="1"/>
    <col min="7968" max="7968" width="9.28515625" style="149" bestFit="1" customWidth="1"/>
    <col min="7969" max="7969" width="9.42578125" style="149" bestFit="1" customWidth="1"/>
    <col min="7970" max="7970" width="9.140625" style="149"/>
    <col min="7971" max="7971" width="9.42578125" style="149" bestFit="1" customWidth="1"/>
    <col min="7972" max="8198" width="9.140625" style="149"/>
    <col min="8199" max="8199" width="3.7109375" style="149" customWidth="1"/>
    <col min="8200" max="8204" width="9.140625" style="149"/>
    <col min="8205" max="8205" width="9.42578125" style="149" bestFit="1" customWidth="1"/>
    <col min="8206" max="8206" width="9.140625" style="149"/>
    <col min="8207" max="8207" width="9.42578125" style="149" bestFit="1" customWidth="1"/>
    <col min="8208" max="8208" width="9.140625" style="149"/>
    <col min="8209" max="8209" width="9.42578125" style="149" bestFit="1" customWidth="1"/>
    <col min="8210" max="8210" width="9.140625" style="149"/>
    <col min="8211" max="8211" width="9.42578125" style="149" bestFit="1" customWidth="1"/>
    <col min="8212" max="8212" width="9.140625" style="149"/>
    <col min="8213" max="8213" width="9.42578125" style="149" bestFit="1" customWidth="1"/>
    <col min="8214" max="8214" width="9.140625" style="149"/>
    <col min="8215" max="8215" width="9.42578125" style="149" bestFit="1" customWidth="1"/>
    <col min="8216" max="8216" width="9.140625" style="149"/>
    <col min="8217" max="8217" width="9.42578125" style="149" bestFit="1" customWidth="1"/>
    <col min="8218" max="8218" width="9.140625" style="149"/>
    <col min="8219" max="8219" width="9.42578125" style="149" bestFit="1" customWidth="1"/>
    <col min="8220" max="8220" width="9.140625" style="149"/>
    <col min="8221" max="8221" width="9.42578125" style="149" bestFit="1" customWidth="1"/>
    <col min="8222" max="8222" width="9.28515625" style="149" bestFit="1" customWidth="1"/>
    <col min="8223" max="8223" width="10.7109375" style="149" bestFit="1" customWidth="1"/>
    <col min="8224" max="8224" width="9.28515625" style="149" bestFit="1" customWidth="1"/>
    <col min="8225" max="8225" width="9.42578125" style="149" bestFit="1" customWidth="1"/>
    <col min="8226" max="8226" width="9.140625" style="149"/>
    <col min="8227" max="8227" width="9.42578125" style="149" bestFit="1" customWidth="1"/>
    <col min="8228" max="8454" width="9.140625" style="149"/>
    <col min="8455" max="8455" width="3.7109375" style="149" customWidth="1"/>
    <col min="8456" max="8460" width="9.140625" style="149"/>
    <col min="8461" max="8461" width="9.42578125" style="149" bestFit="1" customWidth="1"/>
    <col min="8462" max="8462" width="9.140625" style="149"/>
    <col min="8463" max="8463" width="9.42578125" style="149" bestFit="1" customWidth="1"/>
    <col min="8464" max="8464" width="9.140625" style="149"/>
    <col min="8465" max="8465" width="9.42578125" style="149" bestFit="1" customWidth="1"/>
    <col min="8466" max="8466" width="9.140625" style="149"/>
    <col min="8467" max="8467" width="9.42578125" style="149" bestFit="1" customWidth="1"/>
    <col min="8468" max="8468" width="9.140625" style="149"/>
    <col min="8469" max="8469" width="9.42578125" style="149" bestFit="1" customWidth="1"/>
    <col min="8470" max="8470" width="9.140625" style="149"/>
    <col min="8471" max="8471" width="9.42578125" style="149" bestFit="1" customWidth="1"/>
    <col min="8472" max="8472" width="9.140625" style="149"/>
    <col min="8473" max="8473" width="9.42578125" style="149" bestFit="1" customWidth="1"/>
    <col min="8474" max="8474" width="9.140625" style="149"/>
    <col min="8475" max="8475" width="9.42578125" style="149" bestFit="1" customWidth="1"/>
    <col min="8476" max="8476" width="9.140625" style="149"/>
    <col min="8477" max="8477" width="9.42578125" style="149" bestFit="1" customWidth="1"/>
    <col min="8478" max="8478" width="9.28515625" style="149" bestFit="1" customWidth="1"/>
    <col min="8479" max="8479" width="10.7109375" style="149" bestFit="1" customWidth="1"/>
    <col min="8480" max="8480" width="9.28515625" style="149" bestFit="1" customWidth="1"/>
    <col min="8481" max="8481" width="9.42578125" style="149" bestFit="1" customWidth="1"/>
    <col min="8482" max="8482" width="9.140625" style="149"/>
    <col min="8483" max="8483" width="9.42578125" style="149" bestFit="1" customWidth="1"/>
    <col min="8484" max="8710" width="9.140625" style="149"/>
    <col min="8711" max="8711" width="3.7109375" style="149" customWidth="1"/>
    <col min="8712" max="8716" width="9.140625" style="149"/>
    <col min="8717" max="8717" width="9.42578125" style="149" bestFit="1" customWidth="1"/>
    <col min="8718" max="8718" width="9.140625" style="149"/>
    <col min="8719" max="8719" width="9.42578125" style="149" bestFit="1" customWidth="1"/>
    <col min="8720" max="8720" width="9.140625" style="149"/>
    <col min="8721" max="8721" width="9.42578125" style="149" bestFit="1" customWidth="1"/>
    <col min="8722" max="8722" width="9.140625" style="149"/>
    <col min="8723" max="8723" width="9.42578125" style="149" bestFit="1" customWidth="1"/>
    <col min="8724" max="8724" width="9.140625" style="149"/>
    <col min="8725" max="8725" width="9.42578125" style="149" bestFit="1" customWidth="1"/>
    <col min="8726" max="8726" width="9.140625" style="149"/>
    <col min="8727" max="8727" width="9.42578125" style="149" bestFit="1" customWidth="1"/>
    <col min="8728" max="8728" width="9.140625" style="149"/>
    <col min="8729" max="8729" width="9.42578125" style="149" bestFit="1" customWidth="1"/>
    <col min="8730" max="8730" width="9.140625" style="149"/>
    <col min="8731" max="8731" width="9.42578125" style="149" bestFit="1" customWidth="1"/>
    <col min="8732" max="8732" width="9.140625" style="149"/>
    <col min="8733" max="8733" width="9.42578125" style="149" bestFit="1" customWidth="1"/>
    <col min="8734" max="8734" width="9.28515625" style="149" bestFit="1" customWidth="1"/>
    <col min="8735" max="8735" width="10.7109375" style="149" bestFit="1" customWidth="1"/>
    <col min="8736" max="8736" width="9.28515625" style="149" bestFit="1" customWidth="1"/>
    <col min="8737" max="8737" width="9.42578125" style="149" bestFit="1" customWidth="1"/>
    <col min="8738" max="8738" width="9.140625" style="149"/>
    <col min="8739" max="8739" width="9.42578125" style="149" bestFit="1" customWidth="1"/>
    <col min="8740" max="8966" width="9.140625" style="149"/>
    <col min="8967" max="8967" width="3.7109375" style="149" customWidth="1"/>
    <col min="8968" max="8972" width="9.140625" style="149"/>
    <col min="8973" max="8973" width="9.42578125" style="149" bestFit="1" customWidth="1"/>
    <col min="8974" max="8974" width="9.140625" style="149"/>
    <col min="8975" max="8975" width="9.42578125" style="149" bestFit="1" customWidth="1"/>
    <col min="8976" max="8976" width="9.140625" style="149"/>
    <col min="8977" max="8977" width="9.42578125" style="149" bestFit="1" customWidth="1"/>
    <col min="8978" max="8978" width="9.140625" style="149"/>
    <col min="8979" max="8979" width="9.42578125" style="149" bestFit="1" customWidth="1"/>
    <col min="8980" max="8980" width="9.140625" style="149"/>
    <col min="8981" max="8981" width="9.42578125" style="149" bestFit="1" customWidth="1"/>
    <col min="8982" max="8982" width="9.140625" style="149"/>
    <col min="8983" max="8983" width="9.42578125" style="149" bestFit="1" customWidth="1"/>
    <col min="8984" max="8984" width="9.140625" style="149"/>
    <col min="8985" max="8985" width="9.42578125" style="149" bestFit="1" customWidth="1"/>
    <col min="8986" max="8986" width="9.140625" style="149"/>
    <col min="8987" max="8987" width="9.42578125" style="149" bestFit="1" customWidth="1"/>
    <col min="8988" max="8988" width="9.140625" style="149"/>
    <col min="8989" max="8989" width="9.42578125" style="149" bestFit="1" customWidth="1"/>
    <col min="8990" max="8990" width="9.28515625" style="149" bestFit="1" customWidth="1"/>
    <col min="8991" max="8991" width="10.7109375" style="149" bestFit="1" customWidth="1"/>
    <col min="8992" max="8992" width="9.28515625" style="149" bestFit="1" customWidth="1"/>
    <col min="8993" max="8993" width="9.42578125" style="149" bestFit="1" customWidth="1"/>
    <col min="8994" max="8994" width="9.140625" style="149"/>
    <col min="8995" max="8995" width="9.42578125" style="149" bestFit="1" customWidth="1"/>
    <col min="8996" max="9222" width="9.140625" style="149"/>
    <col min="9223" max="9223" width="3.7109375" style="149" customWidth="1"/>
    <col min="9224" max="9228" width="9.140625" style="149"/>
    <col min="9229" max="9229" width="9.42578125" style="149" bestFit="1" customWidth="1"/>
    <col min="9230" max="9230" width="9.140625" style="149"/>
    <col min="9231" max="9231" width="9.42578125" style="149" bestFit="1" customWidth="1"/>
    <col min="9232" max="9232" width="9.140625" style="149"/>
    <col min="9233" max="9233" width="9.42578125" style="149" bestFit="1" customWidth="1"/>
    <col min="9234" max="9234" width="9.140625" style="149"/>
    <col min="9235" max="9235" width="9.42578125" style="149" bestFit="1" customWidth="1"/>
    <col min="9236" max="9236" width="9.140625" style="149"/>
    <col min="9237" max="9237" width="9.42578125" style="149" bestFit="1" customWidth="1"/>
    <col min="9238" max="9238" width="9.140625" style="149"/>
    <col min="9239" max="9239" width="9.42578125" style="149" bestFit="1" customWidth="1"/>
    <col min="9240" max="9240" width="9.140625" style="149"/>
    <col min="9241" max="9241" width="9.42578125" style="149" bestFit="1" customWidth="1"/>
    <col min="9242" max="9242" width="9.140625" style="149"/>
    <col min="9243" max="9243" width="9.42578125" style="149" bestFit="1" customWidth="1"/>
    <col min="9244" max="9244" width="9.140625" style="149"/>
    <col min="9245" max="9245" width="9.42578125" style="149" bestFit="1" customWidth="1"/>
    <col min="9246" max="9246" width="9.28515625" style="149" bestFit="1" customWidth="1"/>
    <col min="9247" max="9247" width="10.7109375" style="149" bestFit="1" customWidth="1"/>
    <col min="9248" max="9248" width="9.28515625" style="149" bestFit="1" customWidth="1"/>
    <col min="9249" max="9249" width="9.42578125" style="149" bestFit="1" customWidth="1"/>
    <col min="9250" max="9250" width="9.140625" style="149"/>
    <col min="9251" max="9251" width="9.42578125" style="149" bestFit="1" customWidth="1"/>
    <col min="9252" max="9478" width="9.140625" style="149"/>
    <col min="9479" max="9479" width="3.7109375" style="149" customWidth="1"/>
    <col min="9480" max="9484" width="9.140625" style="149"/>
    <col min="9485" max="9485" width="9.42578125" style="149" bestFit="1" customWidth="1"/>
    <col min="9486" max="9486" width="9.140625" style="149"/>
    <col min="9487" max="9487" width="9.42578125" style="149" bestFit="1" customWidth="1"/>
    <col min="9488" max="9488" width="9.140625" style="149"/>
    <col min="9489" max="9489" width="9.42578125" style="149" bestFit="1" customWidth="1"/>
    <col min="9490" max="9490" width="9.140625" style="149"/>
    <col min="9491" max="9491" width="9.42578125" style="149" bestFit="1" customWidth="1"/>
    <col min="9492" max="9492" width="9.140625" style="149"/>
    <col min="9493" max="9493" width="9.42578125" style="149" bestFit="1" customWidth="1"/>
    <col min="9494" max="9494" width="9.140625" style="149"/>
    <col min="9495" max="9495" width="9.42578125" style="149" bestFit="1" customWidth="1"/>
    <col min="9496" max="9496" width="9.140625" style="149"/>
    <col min="9497" max="9497" width="9.42578125" style="149" bestFit="1" customWidth="1"/>
    <col min="9498" max="9498" width="9.140625" style="149"/>
    <col min="9499" max="9499" width="9.42578125" style="149" bestFit="1" customWidth="1"/>
    <col min="9500" max="9500" width="9.140625" style="149"/>
    <col min="9501" max="9501" width="9.42578125" style="149" bestFit="1" customWidth="1"/>
    <col min="9502" max="9502" width="9.28515625" style="149" bestFit="1" customWidth="1"/>
    <col min="9503" max="9503" width="10.7109375" style="149" bestFit="1" customWidth="1"/>
    <col min="9504" max="9504" width="9.28515625" style="149" bestFit="1" customWidth="1"/>
    <col min="9505" max="9505" width="9.42578125" style="149" bestFit="1" customWidth="1"/>
    <col min="9506" max="9506" width="9.140625" style="149"/>
    <col min="9507" max="9507" width="9.42578125" style="149" bestFit="1" customWidth="1"/>
    <col min="9508" max="9734" width="9.140625" style="149"/>
    <col min="9735" max="9735" width="3.7109375" style="149" customWidth="1"/>
    <col min="9736" max="9740" width="9.140625" style="149"/>
    <col min="9741" max="9741" width="9.42578125" style="149" bestFit="1" customWidth="1"/>
    <col min="9742" max="9742" width="9.140625" style="149"/>
    <col min="9743" max="9743" width="9.42578125" style="149" bestFit="1" customWidth="1"/>
    <col min="9744" max="9744" width="9.140625" style="149"/>
    <col min="9745" max="9745" width="9.42578125" style="149" bestFit="1" customWidth="1"/>
    <col min="9746" max="9746" width="9.140625" style="149"/>
    <col min="9747" max="9747" width="9.42578125" style="149" bestFit="1" customWidth="1"/>
    <col min="9748" max="9748" width="9.140625" style="149"/>
    <col min="9749" max="9749" width="9.42578125" style="149" bestFit="1" customWidth="1"/>
    <col min="9750" max="9750" width="9.140625" style="149"/>
    <col min="9751" max="9751" width="9.42578125" style="149" bestFit="1" customWidth="1"/>
    <col min="9752" max="9752" width="9.140625" style="149"/>
    <col min="9753" max="9753" width="9.42578125" style="149" bestFit="1" customWidth="1"/>
    <col min="9754" max="9754" width="9.140625" style="149"/>
    <col min="9755" max="9755" width="9.42578125" style="149" bestFit="1" customWidth="1"/>
    <col min="9756" max="9756" width="9.140625" style="149"/>
    <col min="9757" max="9757" width="9.42578125" style="149" bestFit="1" customWidth="1"/>
    <col min="9758" max="9758" width="9.28515625" style="149" bestFit="1" customWidth="1"/>
    <col min="9759" max="9759" width="10.7109375" style="149" bestFit="1" customWidth="1"/>
    <col min="9760" max="9760" width="9.28515625" style="149" bestFit="1" customWidth="1"/>
    <col min="9761" max="9761" width="9.42578125" style="149" bestFit="1" customWidth="1"/>
    <col min="9762" max="9762" width="9.140625" style="149"/>
    <col min="9763" max="9763" width="9.42578125" style="149" bestFit="1" customWidth="1"/>
    <col min="9764" max="9990" width="9.140625" style="149"/>
    <col min="9991" max="9991" width="3.7109375" style="149" customWidth="1"/>
    <col min="9992" max="9996" width="9.140625" style="149"/>
    <col min="9997" max="9997" width="9.42578125" style="149" bestFit="1" customWidth="1"/>
    <col min="9998" max="9998" width="9.140625" style="149"/>
    <col min="9999" max="9999" width="9.42578125" style="149" bestFit="1" customWidth="1"/>
    <col min="10000" max="10000" width="9.140625" style="149"/>
    <col min="10001" max="10001" width="9.42578125" style="149" bestFit="1" customWidth="1"/>
    <col min="10002" max="10002" width="9.140625" style="149"/>
    <col min="10003" max="10003" width="9.42578125" style="149" bestFit="1" customWidth="1"/>
    <col min="10004" max="10004" width="9.140625" style="149"/>
    <col min="10005" max="10005" width="9.42578125" style="149" bestFit="1" customWidth="1"/>
    <col min="10006" max="10006" width="9.140625" style="149"/>
    <col min="10007" max="10007" width="9.42578125" style="149" bestFit="1" customWidth="1"/>
    <col min="10008" max="10008" width="9.140625" style="149"/>
    <col min="10009" max="10009" width="9.42578125" style="149" bestFit="1" customWidth="1"/>
    <col min="10010" max="10010" width="9.140625" style="149"/>
    <col min="10011" max="10011" width="9.42578125" style="149" bestFit="1" customWidth="1"/>
    <col min="10012" max="10012" width="9.140625" style="149"/>
    <col min="10013" max="10013" width="9.42578125" style="149" bestFit="1" customWidth="1"/>
    <col min="10014" max="10014" width="9.28515625" style="149" bestFit="1" customWidth="1"/>
    <col min="10015" max="10015" width="10.7109375" style="149" bestFit="1" customWidth="1"/>
    <col min="10016" max="10016" width="9.28515625" style="149" bestFit="1" customWidth="1"/>
    <col min="10017" max="10017" width="9.42578125" style="149" bestFit="1" customWidth="1"/>
    <col min="10018" max="10018" width="9.140625" style="149"/>
    <col min="10019" max="10019" width="9.42578125" style="149" bestFit="1" customWidth="1"/>
    <col min="10020" max="10246" width="9.140625" style="149"/>
    <col min="10247" max="10247" width="3.7109375" style="149" customWidth="1"/>
    <col min="10248" max="10252" width="9.140625" style="149"/>
    <col min="10253" max="10253" width="9.42578125" style="149" bestFit="1" customWidth="1"/>
    <col min="10254" max="10254" width="9.140625" style="149"/>
    <col min="10255" max="10255" width="9.42578125" style="149" bestFit="1" customWidth="1"/>
    <col min="10256" max="10256" width="9.140625" style="149"/>
    <col min="10257" max="10257" width="9.42578125" style="149" bestFit="1" customWidth="1"/>
    <col min="10258" max="10258" width="9.140625" style="149"/>
    <col min="10259" max="10259" width="9.42578125" style="149" bestFit="1" customWidth="1"/>
    <col min="10260" max="10260" width="9.140625" style="149"/>
    <col min="10261" max="10261" width="9.42578125" style="149" bestFit="1" customWidth="1"/>
    <col min="10262" max="10262" width="9.140625" style="149"/>
    <col min="10263" max="10263" width="9.42578125" style="149" bestFit="1" customWidth="1"/>
    <col min="10264" max="10264" width="9.140625" style="149"/>
    <col min="10265" max="10265" width="9.42578125" style="149" bestFit="1" customWidth="1"/>
    <col min="10266" max="10266" width="9.140625" style="149"/>
    <col min="10267" max="10267" width="9.42578125" style="149" bestFit="1" customWidth="1"/>
    <col min="10268" max="10268" width="9.140625" style="149"/>
    <col min="10269" max="10269" width="9.42578125" style="149" bestFit="1" customWidth="1"/>
    <col min="10270" max="10270" width="9.28515625" style="149" bestFit="1" customWidth="1"/>
    <col min="10271" max="10271" width="10.7109375" style="149" bestFit="1" customWidth="1"/>
    <col min="10272" max="10272" width="9.28515625" style="149" bestFit="1" customWidth="1"/>
    <col min="10273" max="10273" width="9.42578125" style="149" bestFit="1" customWidth="1"/>
    <col min="10274" max="10274" width="9.140625" style="149"/>
    <col min="10275" max="10275" width="9.42578125" style="149" bestFit="1" customWidth="1"/>
    <col min="10276" max="10502" width="9.140625" style="149"/>
    <col min="10503" max="10503" width="3.7109375" style="149" customWidth="1"/>
    <col min="10504" max="10508" width="9.140625" style="149"/>
    <col min="10509" max="10509" width="9.42578125" style="149" bestFit="1" customWidth="1"/>
    <col min="10510" max="10510" width="9.140625" style="149"/>
    <col min="10511" max="10511" width="9.42578125" style="149" bestFit="1" customWidth="1"/>
    <col min="10512" max="10512" width="9.140625" style="149"/>
    <col min="10513" max="10513" width="9.42578125" style="149" bestFit="1" customWidth="1"/>
    <col min="10514" max="10514" width="9.140625" style="149"/>
    <col min="10515" max="10515" width="9.42578125" style="149" bestFit="1" customWidth="1"/>
    <col min="10516" max="10516" width="9.140625" style="149"/>
    <col min="10517" max="10517" width="9.42578125" style="149" bestFit="1" customWidth="1"/>
    <col min="10518" max="10518" width="9.140625" style="149"/>
    <col min="10519" max="10519" width="9.42578125" style="149" bestFit="1" customWidth="1"/>
    <col min="10520" max="10520" width="9.140625" style="149"/>
    <col min="10521" max="10521" width="9.42578125" style="149" bestFit="1" customWidth="1"/>
    <col min="10522" max="10522" width="9.140625" style="149"/>
    <col min="10523" max="10523" width="9.42578125" style="149" bestFit="1" customWidth="1"/>
    <col min="10524" max="10524" width="9.140625" style="149"/>
    <col min="10525" max="10525" width="9.42578125" style="149" bestFit="1" customWidth="1"/>
    <col min="10526" max="10526" width="9.28515625" style="149" bestFit="1" customWidth="1"/>
    <col min="10527" max="10527" width="10.7109375" style="149" bestFit="1" customWidth="1"/>
    <col min="10528" max="10528" width="9.28515625" style="149" bestFit="1" customWidth="1"/>
    <col min="10529" max="10529" width="9.42578125" style="149" bestFit="1" customWidth="1"/>
    <col min="10530" max="10530" width="9.140625" style="149"/>
    <col min="10531" max="10531" width="9.42578125" style="149" bestFit="1" customWidth="1"/>
    <col min="10532" max="10758" width="9.140625" style="149"/>
    <col min="10759" max="10759" width="3.7109375" style="149" customWidth="1"/>
    <col min="10760" max="10764" width="9.140625" style="149"/>
    <col min="10765" max="10765" width="9.42578125" style="149" bestFit="1" customWidth="1"/>
    <col min="10766" max="10766" width="9.140625" style="149"/>
    <col min="10767" max="10767" width="9.42578125" style="149" bestFit="1" customWidth="1"/>
    <col min="10768" max="10768" width="9.140625" style="149"/>
    <col min="10769" max="10769" width="9.42578125" style="149" bestFit="1" customWidth="1"/>
    <col min="10770" max="10770" width="9.140625" style="149"/>
    <col min="10771" max="10771" width="9.42578125" style="149" bestFit="1" customWidth="1"/>
    <col min="10772" max="10772" width="9.140625" style="149"/>
    <col min="10773" max="10773" width="9.42578125" style="149" bestFit="1" customWidth="1"/>
    <col min="10774" max="10774" width="9.140625" style="149"/>
    <col min="10775" max="10775" width="9.42578125" style="149" bestFit="1" customWidth="1"/>
    <col min="10776" max="10776" width="9.140625" style="149"/>
    <col min="10777" max="10777" width="9.42578125" style="149" bestFit="1" customWidth="1"/>
    <col min="10778" max="10778" width="9.140625" style="149"/>
    <col min="10779" max="10779" width="9.42578125" style="149" bestFit="1" customWidth="1"/>
    <col min="10780" max="10780" width="9.140625" style="149"/>
    <col min="10781" max="10781" width="9.42578125" style="149" bestFit="1" customWidth="1"/>
    <col min="10782" max="10782" width="9.28515625" style="149" bestFit="1" customWidth="1"/>
    <col min="10783" max="10783" width="10.7109375" style="149" bestFit="1" customWidth="1"/>
    <col min="10784" max="10784" width="9.28515625" style="149" bestFit="1" customWidth="1"/>
    <col min="10785" max="10785" width="9.42578125" style="149" bestFit="1" customWidth="1"/>
    <col min="10786" max="10786" width="9.140625" style="149"/>
    <col min="10787" max="10787" width="9.42578125" style="149" bestFit="1" customWidth="1"/>
    <col min="10788" max="11014" width="9.140625" style="149"/>
    <col min="11015" max="11015" width="3.7109375" style="149" customWidth="1"/>
    <col min="11016" max="11020" width="9.140625" style="149"/>
    <col min="11021" max="11021" width="9.42578125" style="149" bestFit="1" customWidth="1"/>
    <col min="11022" max="11022" width="9.140625" style="149"/>
    <col min="11023" max="11023" width="9.42578125" style="149" bestFit="1" customWidth="1"/>
    <col min="11024" max="11024" width="9.140625" style="149"/>
    <col min="11025" max="11025" width="9.42578125" style="149" bestFit="1" customWidth="1"/>
    <col min="11026" max="11026" width="9.140625" style="149"/>
    <col min="11027" max="11027" width="9.42578125" style="149" bestFit="1" customWidth="1"/>
    <col min="11028" max="11028" width="9.140625" style="149"/>
    <col min="11029" max="11029" width="9.42578125" style="149" bestFit="1" customWidth="1"/>
    <col min="11030" max="11030" width="9.140625" style="149"/>
    <col min="11031" max="11031" width="9.42578125" style="149" bestFit="1" customWidth="1"/>
    <col min="11032" max="11032" width="9.140625" style="149"/>
    <col min="11033" max="11033" width="9.42578125" style="149" bestFit="1" customWidth="1"/>
    <col min="11034" max="11034" width="9.140625" style="149"/>
    <col min="11035" max="11035" width="9.42578125" style="149" bestFit="1" customWidth="1"/>
    <col min="11036" max="11036" width="9.140625" style="149"/>
    <col min="11037" max="11037" width="9.42578125" style="149" bestFit="1" customWidth="1"/>
    <col min="11038" max="11038" width="9.28515625" style="149" bestFit="1" customWidth="1"/>
    <col min="11039" max="11039" width="10.7109375" style="149" bestFit="1" customWidth="1"/>
    <col min="11040" max="11040" width="9.28515625" style="149" bestFit="1" customWidth="1"/>
    <col min="11041" max="11041" width="9.42578125" style="149" bestFit="1" customWidth="1"/>
    <col min="11042" max="11042" width="9.140625" style="149"/>
    <col min="11043" max="11043" width="9.42578125" style="149" bestFit="1" customWidth="1"/>
    <col min="11044" max="11270" width="9.140625" style="149"/>
    <col min="11271" max="11271" width="3.7109375" style="149" customWidth="1"/>
    <col min="11272" max="11276" width="9.140625" style="149"/>
    <col min="11277" max="11277" width="9.42578125" style="149" bestFit="1" customWidth="1"/>
    <col min="11278" max="11278" width="9.140625" style="149"/>
    <col min="11279" max="11279" width="9.42578125" style="149" bestFit="1" customWidth="1"/>
    <col min="11280" max="11280" width="9.140625" style="149"/>
    <col min="11281" max="11281" width="9.42578125" style="149" bestFit="1" customWidth="1"/>
    <col min="11282" max="11282" width="9.140625" style="149"/>
    <col min="11283" max="11283" width="9.42578125" style="149" bestFit="1" customWidth="1"/>
    <col min="11284" max="11284" width="9.140625" style="149"/>
    <col min="11285" max="11285" width="9.42578125" style="149" bestFit="1" customWidth="1"/>
    <col min="11286" max="11286" width="9.140625" style="149"/>
    <col min="11287" max="11287" width="9.42578125" style="149" bestFit="1" customWidth="1"/>
    <col min="11288" max="11288" width="9.140625" style="149"/>
    <col min="11289" max="11289" width="9.42578125" style="149" bestFit="1" customWidth="1"/>
    <col min="11290" max="11290" width="9.140625" style="149"/>
    <col min="11291" max="11291" width="9.42578125" style="149" bestFit="1" customWidth="1"/>
    <col min="11292" max="11292" width="9.140625" style="149"/>
    <col min="11293" max="11293" width="9.42578125" style="149" bestFit="1" customWidth="1"/>
    <col min="11294" max="11294" width="9.28515625" style="149" bestFit="1" customWidth="1"/>
    <col min="11295" max="11295" width="10.7109375" style="149" bestFit="1" customWidth="1"/>
    <col min="11296" max="11296" width="9.28515625" style="149" bestFit="1" customWidth="1"/>
    <col min="11297" max="11297" width="9.42578125" style="149" bestFit="1" customWidth="1"/>
    <col min="11298" max="11298" width="9.140625" style="149"/>
    <col min="11299" max="11299" width="9.42578125" style="149" bestFit="1" customWidth="1"/>
    <col min="11300" max="11526" width="9.140625" style="149"/>
    <col min="11527" max="11527" width="3.7109375" style="149" customWidth="1"/>
    <col min="11528" max="11532" width="9.140625" style="149"/>
    <col min="11533" max="11533" width="9.42578125" style="149" bestFit="1" customWidth="1"/>
    <col min="11534" max="11534" width="9.140625" style="149"/>
    <col min="11535" max="11535" width="9.42578125" style="149" bestFit="1" customWidth="1"/>
    <col min="11536" max="11536" width="9.140625" style="149"/>
    <col min="11537" max="11537" width="9.42578125" style="149" bestFit="1" customWidth="1"/>
    <col min="11538" max="11538" width="9.140625" style="149"/>
    <col min="11539" max="11539" width="9.42578125" style="149" bestFit="1" customWidth="1"/>
    <col min="11540" max="11540" width="9.140625" style="149"/>
    <col min="11541" max="11541" width="9.42578125" style="149" bestFit="1" customWidth="1"/>
    <col min="11542" max="11542" width="9.140625" style="149"/>
    <col min="11543" max="11543" width="9.42578125" style="149" bestFit="1" customWidth="1"/>
    <col min="11544" max="11544" width="9.140625" style="149"/>
    <col min="11545" max="11545" width="9.42578125" style="149" bestFit="1" customWidth="1"/>
    <col min="11546" max="11546" width="9.140625" style="149"/>
    <col min="11547" max="11547" width="9.42578125" style="149" bestFit="1" customWidth="1"/>
    <col min="11548" max="11548" width="9.140625" style="149"/>
    <col min="11549" max="11549" width="9.42578125" style="149" bestFit="1" customWidth="1"/>
    <col min="11550" max="11550" width="9.28515625" style="149" bestFit="1" customWidth="1"/>
    <col min="11551" max="11551" width="10.7109375" style="149" bestFit="1" customWidth="1"/>
    <col min="11552" max="11552" width="9.28515625" style="149" bestFit="1" customWidth="1"/>
    <col min="11553" max="11553" width="9.42578125" style="149" bestFit="1" customWidth="1"/>
    <col min="11554" max="11554" width="9.140625" style="149"/>
    <col min="11555" max="11555" width="9.42578125" style="149" bestFit="1" customWidth="1"/>
    <col min="11556" max="11782" width="9.140625" style="149"/>
    <col min="11783" max="11783" width="3.7109375" style="149" customWidth="1"/>
    <col min="11784" max="11788" width="9.140625" style="149"/>
    <col min="11789" max="11789" width="9.42578125" style="149" bestFit="1" customWidth="1"/>
    <col min="11790" max="11790" width="9.140625" style="149"/>
    <col min="11791" max="11791" width="9.42578125" style="149" bestFit="1" customWidth="1"/>
    <col min="11792" max="11792" width="9.140625" style="149"/>
    <col min="11793" max="11793" width="9.42578125" style="149" bestFit="1" customWidth="1"/>
    <col min="11794" max="11794" width="9.140625" style="149"/>
    <col min="11795" max="11795" width="9.42578125" style="149" bestFit="1" customWidth="1"/>
    <col min="11796" max="11796" width="9.140625" style="149"/>
    <col min="11797" max="11797" width="9.42578125" style="149" bestFit="1" customWidth="1"/>
    <col min="11798" max="11798" width="9.140625" style="149"/>
    <col min="11799" max="11799" width="9.42578125" style="149" bestFit="1" customWidth="1"/>
    <col min="11800" max="11800" width="9.140625" style="149"/>
    <col min="11801" max="11801" width="9.42578125" style="149" bestFit="1" customWidth="1"/>
    <col min="11802" max="11802" width="9.140625" style="149"/>
    <col min="11803" max="11803" width="9.42578125" style="149" bestFit="1" customWidth="1"/>
    <col min="11804" max="11804" width="9.140625" style="149"/>
    <col min="11805" max="11805" width="9.42578125" style="149" bestFit="1" customWidth="1"/>
    <col min="11806" max="11806" width="9.28515625" style="149" bestFit="1" customWidth="1"/>
    <col min="11807" max="11807" width="10.7109375" style="149" bestFit="1" customWidth="1"/>
    <col min="11808" max="11808" width="9.28515625" style="149" bestFit="1" customWidth="1"/>
    <col min="11809" max="11809" width="9.42578125" style="149" bestFit="1" customWidth="1"/>
    <col min="11810" max="11810" width="9.140625" style="149"/>
    <col min="11811" max="11811" width="9.42578125" style="149" bestFit="1" customWidth="1"/>
    <col min="11812" max="12038" width="9.140625" style="149"/>
    <col min="12039" max="12039" width="3.7109375" style="149" customWidth="1"/>
    <col min="12040" max="12044" width="9.140625" style="149"/>
    <col min="12045" max="12045" width="9.42578125" style="149" bestFit="1" customWidth="1"/>
    <col min="12046" max="12046" width="9.140625" style="149"/>
    <col min="12047" max="12047" width="9.42578125" style="149" bestFit="1" customWidth="1"/>
    <col min="12048" max="12048" width="9.140625" style="149"/>
    <col min="12049" max="12049" width="9.42578125" style="149" bestFit="1" customWidth="1"/>
    <col min="12050" max="12050" width="9.140625" style="149"/>
    <col min="12051" max="12051" width="9.42578125" style="149" bestFit="1" customWidth="1"/>
    <col min="12052" max="12052" width="9.140625" style="149"/>
    <col min="12053" max="12053" width="9.42578125" style="149" bestFit="1" customWidth="1"/>
    <col min="12054" max="12054" width="9.140625" style="149"/>
    <col min="12055" max="12055" width="9.42578125" style="149" bestFit="1" customWidth="1"/>
    <col min="12056" max="12056" width="9.140625" style="149"/>
    <col min="12057" max="12057" width="9.42578125" style="149" bestFit="1" customWidth="1"/>
    <col min="12058" max="12058" width="9.140625" style="149"/>
    <col min="12059" max="12059" width="9.42578125" style="149" bestFit="1" customWidth="1"/>
    <col min="12060" max="12060" width="9.140625" style="149"/>
    <col min="12061" max="12061" width="9.42578125" style="149" bestFit="1" customWidth="1"/>
    <col min="12062" max="12062" width="9.28515625" style="149" bestFit="1" customWidth="1"/>
    <col min="12063" max="12063" width="10.7109375" style="149" bestFit="1" customWidth="1"/>
    <col min="12064" max="12064" width="9.28515625" style="149" bestFit="1" customWidth="1"/>
    <col min="12065" max="12065" width="9.42578125" style="149" bestFit="1" customWidth="1"/>
    <col min="12066" max="12066" width="9.140625" style="149"/>
    <col min="12067" max="12067" width="9.42578125" style="149" bestFit="1" customWidth="1"/>
    <col min="12068" max="12294" width="9.140625" style="149"/>
    <col min="12295" max="12295" width="3.7109375" style="149" customWidth="1"/>
    <col min="12296" max="12300" width="9.140625" style="149"/>
    <col min="12301" max="12301" width="9.42578125" style="149" bestFit="1" customWidth="1"/>
    <col min="12302" max="12302" width="9.140625" style="149"/>
    <col min="12303" max="12303" width="9.42578125" style="149" bestFit="1" customWidth="1"/>
    <col min="12304" max="12304" width="9.140625" style="149"/>
    <col min="12305" max="12305" width="9.42578125" style="149" bestFit="1" customWidth="1"/>
    <col min="12306" max="12306" width="9.140625" style="149"/>
    <col min="12307" max="12307" width="9.42578125" style="149" bestFit="1" customWidth="1"/>
    <col min="12308" max="12308" width="9.140625" style="149"/>
    <col min="12309" max="12309" width="9.42578125" style="149" bestFit="1" customWidth="1"/>
    <col min="12310" max="12310" width="9.140625" style="149"/>
    <col min="12311" max="12311" width="9.42578125" style="149" bestFit="1" customWidth="1"/>
    <col min="12312" max="12312" width="9.140625" style="149"/>
    <col min="12313" max="12313" width="9.42578125" style="149" bestFit="1" customWidth="1"/>
    <col min="12314" max="12314" width="9.140625" style="149"/>
    <col min="12315" max="12315" width="9.42578125" style="149" bestFit="1" customWidth="1"/>
    <col min="12316" max="12316" width="9.140625" style="149"/>
    <col min="12317" max="12317" width="9.42578125" style="149" bestFit="1" customWidth="1"/>
    <col min="12318" max="12318" width="9.28515625" style="149" bestFit="1" customWidth="1"/>
    <col min="12319" max="12319" width="10.7109375" style="149" bestFit="1" customWidth="1"/>
    <col min="12320" max="12320" width="9.28515625" style="149" bestFit="1" customWidth="1"/>
    <col min="12321" max="12321" width="9.42578125" style="149" bestFit="1" customWidth="1"/>
    <col min="12322" max="12322" width="9.140625" style="149"/>
    <col min="12323" max="12323" width="9.42578125" style="149" bestFit="1" customWidth="1"/>
    <col min="12324" max="12550" width="9.140625" style="149"/>
    <col min="12551" max="12551" width="3.7109375" style="149" customWidth="1"/>
    <col min="12552" max="12556" width="9.140625" style="149"/>
    <col min="12557" max="12557" width="9.42578125" style="149" bestFit="1" customWidth="1"/>
    <col min="12558" max="12558" width="9.140625" style="149"/>
    <col min="12559" max="12559" width="9.42578125" style="149" bestFit="1" customWidth="1"/>
    <col min="12560" max="12560" width="9.140625" style="149"/>
    <col min="12561" max="12561" width="9.42578125" style="149" bestFit="1" customWidth="1"/>
    <col min="12562" max="12562" width="9.140625" style="149"/>
    <col min="12563" max="12563" width="9.42578125" style="149" bestFit="1" customWidth="1"/>
    <col min="12564" max="12564" width="9.140625" style="149"/>
    <col min="12565" max="12565" width="9.42578125" style="149" bestFit="1" customWidth="1"/>
    <col min="12566" max="12566" width="9.140625" style="149"/>
    <col min="12567" max="12567" width="9.42578125" style="149" bestFit="1" customWidth="1"/>
    <col min="12568" max="12568" width="9.140625" style="149"/>
    <col min="12569" max="12569" width="9.42578125" style="149" bestFit="1" customWidth="1"/>
    <col min="12570" max="12570" width="9.140625" style="149"/>
    <col min="12571" max="12571" width="9.42578125" style="149" bestFit="1" customWidth="1"/>
    <col min="12572" max="12572" width="9.140625" style="149"/>
    <col min="12573" max="12573" width="9.42578125" style="149" bestFit="1" customWidth="1"/>
    <col min="12574" max="12574" width="9.28515625" style="149" bestFit="1" customWidth="1"/>
    <col min="12575" max="12575" width="10.7109375" style="149" bestFit="1" customWidth="1"/>
    <col min="12576" max="12576" width="9.28515625" style="149" bestFit="1" customWidth="1"/>
    <col min="12577" max="12577" width="9.42578125" style="149" bestFit="1" customWidth="1"/>
    <col min="12578" max="12578" width="9.140625" style="149"/>
    <col min="12579" max="12579" width="9.42578125" style="149" bestFit="1" customWidth="1"/>
    <col min="12580" max="12806" width="9.140625" style="149"/>
    <col min="12807" max="12807" width="3.7109375" style="149" customWidth="1"/>
    <col min="12808" max="12812" width="9.140625" style="149"/>
    <col min="12813" max="12813" width="9.42578125" style="149" bestFit="1" customWidth="1"/>
    <col min="12814" max="12814" width="9.140625" style="149"/>
    <col min="12815" max="12815" width="9.42578125" style="149" bestFit="1" customWidth="1"/>
    <col min="12816" max="12816" width="9.140625" style="149"/>
    <col min="12817" max="12817" width="9.42578125" style="149" bestFit="1" customWidth="1"/>
    <col min="12818" max="12818" width="9.140625" style="149"/>
    <col min="12819" max="12819" width="9.42578125" style="149" bestFit="1" customWidth="1"/>
    <col min="12820" max="12820" width="9.140625" style="149"/>
    <col min="12821" max="12821" width="9.42578125" style="149" bestFit="1" customWidth="1"/>
    <col min="12822" max="12822" width="9.140625" style="149"/>
    <col min="12823" max="12823" width="9.42578125" style="149" bestFit="1" customWidth="1"/>
    <col min="12824" max="12824" width="9.140625" style="149"/>
    <col min="12825" max="12825" width="9.42578125" style="149" bestFit="1" customWidth="1"/>
    <col min="12826" max="12826" width="9.140625" style="149"/>
    <col min="12827" max="12827" width="9.42578125" style="149" bestFit="1" customWidth="1"/>
    <col min="12828" max="12828" width="9.140625" style="149"/>
    <col min="12829" max="12829" width="9.42578125" style="149" bestFit="1" customWidth="1"/>
    <col min="12830" max="12830" width="9.28515625" style="149" bestFit="1" customWidth="1"/>
    <col min="12831" max="12831" width="10.7109375" style="149" bestFit="1" customWidth="1"/>
    <col min="12832" max="12832" width="9.28515625" style="149" bestFit="1" customWidth="1"/>
    <col min="12833" max="12833" width="9.42578125" style="149" bestFit="1" customWidth="1"/>
    <col min="12834" max="12834" width="9.140625" style="149"/>
    <col min="12835" max="12835" width="9.42578125" style="149" bestFit="1" customWidth="1"/>
    <col min="12836" max="13062" width="9.140625" style="149"/>
    <col min="13063" max="13063" width="3.7109375" style="149" customWidth="1"/>
    <col min="13064" max="13068" width="9.140625" style="149"/>
    <col min="13069" max="13069" width="9.42578125" style="149" bestFit="1" customWidth="1"/>
    <col min="13070" max="13070" width="9.140625" style="149"/>
    <col min="13071" max="13071" width="9.42578125" style="149" bestFit="1" customWidth="1"/>
    <col min="13072" max="13072" width="9.140625" style="149"/>
    <col min="13073" max="13073" width="9.42578125" style="149" bestFit="1" customWidth="1"/>
    <col min="13074" max="13074" width="9.140625" style="149"/>
    <col min="13075" max="13075" width="9.42578125" style="149" bestFit="1" customWidth="1"/>
    <col min="13076" max="13076" width="9.140625" style="149"/>
    <col min="13077" max="13077" width="9.42578125" style="149" bestFit="1" customWidth="1"/>
    <col min="13078" max="13078" width="9.140625" style="149"/>
    <col min="13079" max="13079" width="9.42578125" style="149" bestFit="1" customWidth="1"/>
    <col min="13080" max="13080" width="9.140625" style="149"/>
    <col min="13081" max="13081" width="9.42578125" style="149" bestFit="1" customWidth="1"/>
    <col min="13082" max="13082" width="9.140625" style="149"/>
    <col min="13083" max="13083" width="9.42578125" style="149" bestFit="1" customWidth="1"/>
    <col min="13084" max="13084" width="9.140625" style="149"/>
    <col min="13085" max="13085" width="9.42578125" style="149" bestFit="1" customWidth="1"/>
    <col min="13086" max="13086" width="9.28515625" style="149" bestFit="1" customWidth="1"/>
    <col min="13087" max="13087" width="10.7109375" style="149" bestFit="1" customWidth="1"/>
    <col min="13088" max="13088" width="9.28515625" style="149" bestFit="1" customWidth="1"/>
    <col min="13089" max="13089" width="9.42578125" style="149" bestFit="1" customWidth="1"/>
    <col min="13090" max="13090" width="9.140625" style="149"/>
    <col min="13091" max="13091" width="9.42578125" style="149" bestFit="1" customWidth="1"/>
    <col min="13092" max="13318" width="9.140625" style="149"/>
    <col min="13319" max="13319" width="3.7109375" style="149" customWidth="1"/>
    <col min="13320" max="13324" width="9.140625" style="149"/>
    <col min="13325" max="13325" width="9.42578125" style="149" bestFit="1" customWidth="1"/>
    <col min="13326" max="13326" width="9.140625" style="149"/>
    <col min="13327" max="13327" width="9.42578125" style="149" bestFit="1" customWidth="1"/>
    <col min="13328" max="13328" width="9.140625" style="149"/>
    <col min="13329" max="13329" width="9.42578125" style="149" bestFit="1" customWidth="1"/>
    <col min="13330" max="13330" width="9.140625" style="149"/>
    <col min="13331" max="13331" width="9.42578125" style="149" bestFit="1" customWidth="1"/>
    <col min="13332" max="13332" width="9.140625" style="149"/>
    <col min="13333" max="13333" width="9.42578125" style="149" bestFit="1" customWidth="1"/>
    <col min="13334" max="13334" width="9.140625" style="149"/>
    <col min="13335" max="13335" width="9.42578125" style="149" bestFit="1" customWidth="1"/>
    <col min="13336" max="13336" width="9.140625" style="149"/>
    <col min="13337" max="13337" width="9.42578125" style="149" bestFit="1" customWidth="1"/>
    <col min="13338" max="13338" width="9.140625" style="149"/>
    <col min="13339" max="13339" width="9.42578125" style="149" bestFit="1" customWidth="1"/>
    <col min="13340" max="13340" width="9.140625" style="149"/>
    <col min="13341" max="13341" width="9.42578125" style="149" bestFit="1" customWidth="1"/>
    <col min="13342" max="13342" width="9.28515625" style="149" bestFit="1" customWidth="1"/>
    <col min="13343" max="13343" width="10.7109375" style="149" bestFit="1" customWidth="1"/>
    <col min="13344" max="13344" width="9.28515625" style="149" bestFit="1" customWidth="1"/>
    <col min="13345" max="13345" width="9.42578125" style="149" bestFit="1" customWidth="1"/>
    <col min="13346" max="13346" width="9.140625" style="149"/>
    <col min="13347" max="13347" width="9.42578125" style="149" bestFit="1" customWidth="1"/>
    <col min="13348" max="13574" width="9.140625" style="149"/>
    <col min="13575" max="13575" width="3.7109375" style="149" customWidth="1"/>
    <col min="13576" max="13580" width="9.140625" style="149"/>
    <col min="13581" max="13581" width="9.42578125" style="149" bestFit="1" customWidth="1"/>
    <col min="13582" max="13582" width="9.140625" style="149"/>
    <col min="13583" max="13583" width="9.42578125" style="149" bestFit="1" customWidth="1"/>
    <col min="13584" max="13584" width="9.140625" style="149"/>
    <col min="13585" max="13585" width="9.42578125" style="149" bestFit="1" customWidth="1"/>
    <col min="13586" max="13586" width="9.140625" style="149"/>
    <col min="13587" max="13587" width="9.42578125" style="149" bestFit="1" customWidth="1"/>
    <col min="13588" max="13588" width="9.140625" style="149"/>
    <col min="13589" max="13589" width="9.42578125" style="149" bestFit="1" customWidth="1"/>
    <col min="13590" max="13590" width="9.140625" style="149"/>
    <col min="13591" max="13591" width="9.42578125" style="149" bestFit="1" customWidth="1"/>
    <col min="13592" max="13592" width="9.140625" style="149"/>
    <col min="13593" max="13593" width="9.42578125" style="149" bestFit="1" customWidth="1"/>
    <col min="13594" max="13594" width="9.140625" style="149"/>
    <col min="13595" max="13595" width="9.42578125" style="149" bestFit="1" customWidth="1"/>
    <col min="13596" max="13596" width="9.140625" style="149"/>
    <col min="13597" max="13597" width="9.42578125" style="149" bestFit="1" customWidth="1"/>
    <col min="13598" max="13598" width="9.28515625" style="149" bestFit="1" customWidth="1"/>
    <col min="13599" max="13599" width="10.7109375" style="149" bestFit="1" customWidth="1"/>
    <col min="13600" max="13600" width="9.28515625" style="149" bestFit="1" customWidth="1"/>
    <col min="13601" max="13601" width="9.42578125" style="149" bestFit="1" customWidth="1"/>
    <col min="13602" max="13602" width="9.140625" style="149"/>
    <col min="13603" max="13603" width="9.42578125" style="149" bestFit="1" customWidth="1"/>
    <col min="13604" max="13830" width="9.140625" style="149"/>
    <col min="13831" max="13831" width="3.7109375" style="149" customWidth="1"/>
    <col min="13832" max="13836" width="9.140625" style="149"/>
    <col min="13837" max="13837" width="9.42578125" style="149" bestFit="1" customWidth="1"/>
    <col min="13838" max="13838" width="9.140625" style="149"/>
    <col min="13839" max="13839" width="9.42578125" style="149" bestFit="1" customWidth="1"/>
    <col min="13840" max="13840" width="9.140625" style="149"/>
    <col min="13841" max="13841" width="9.42578125" style="149" bestFit="1" customWidth="1"/>
    <col min="13842" max="13842" width="9.140625" style="149"/>
    <col min="13843" max="13843" width="9.42578125" style="149" bestFit="1" customWidth="1"/>
    <col min="13844" max="13844" width="9.140625" style="149"/>
    <col min="13845" max="13845" width="9.42578125" style="149" bestFit="1" customWidth="1"/>
    <col min="13846" max="13846" width="9.140625" style="149"/>
    <col min="13847" max="13847" width="9.42578125" style="149" bestFit="1" customWidth="1"/>
    <col min="13848" max="13848" width="9.140625" style="149"/>
    <col min="13849" max="13849" width="9.42578125" style="149" bestFit="1" customWidth="1"/>
    <col min="13850" max="13850" width="9.140625" style="149"/>
    <col min="13851" max="13851" width="9.42578125" style="149" bestFit="1" customWidth="1"/>
    <col min="13852" max="13852" width="9.140625" style="149"/>
    <col min="13853" max="13853" width="9.42578125" style="149" bestFit="1" customWidth="1"/>
    <col min="13854" max="13854" width="9.28515625" style="149" bestFit="1" customWidth="1"/>
    <col min="13855" max="13855" width="10.7109375" style="149" bestFit="1" customWidth="1"/>
    <col min="13856" max="13856" width="9.28515625" style="149" bestFit="1" customWidth="1"/>
    <col min="13857" max="13857" width="9.42578125" style="149" bestFit="1" customWidth="1"/>
    <col min="13858" max="13858" width="9.140625" style="149"/>
    <col min="13859" max="13859" width="9.42578125" style="149" bestFit="1" customWidth="1"/>
    <col min="13860" max="14086" width="9.140625" style="149"/>
    <col min="14087" max="14087" width="3.7109375" style="149" customWidth="1"/>
    <col min="14088" max="14092" width="9.140625" style="149"/>
    <col min="14093" max="14093" width="9.42578125" style="149" bestFit="1" customWidth="1"/>
    <col min="14094" max="14094" width="9.140625" style="149"/>
    <col min="14095" max="14095" width="9.42578125" style="149" bestFit="1" customWidth="1"/>
    <col min="14096" max="14096" width="9.140625" style="149"/>
    <col min="14097" max="14097" width="9.42578125" style="149" bestFit="1" customWidth="1"/>
    <col min="14098" max="14098" width="9.140625" style="149"/>
    <col min="14099" max="14099" width="9.42578125" style="149" bestFit="1" customWidth="1"/>
    <col min="14100" max="14100" width="9.140625" style="149"/>
    <col min="14101" max="14101" width="9.42578125" style="149" bestFit="1" customWidth="1"/>
    <col min="14102" max="14102" width="9.140625" style="149"/>
    <col min="14103" max="14103" width="9.42578125" style="149" bestFit="1" customWidth="1"/>
    <col min="14104" max="14104" width="9.140625" style="149"/>
    <col min="14105" max="14105" width="9.42578125" style="149" bestFit="1" customWidth="1"/>
    <col min="14106" max="14106" width="9.140625" style="149"/>
    <col min="14107" max="14107" width="9.42578125" style="149" bestFit="1" customWidth="1"/>
    <col min="14108" max="14108" width="9.140625" style="149"/>
    <col min="14109" max="14109" width="9.42578125" style="149" bestFit="1" customWidth="1"/>
    <col min="14110" max="14110" width="9.28515625" style="149" bestFit="1" customWidth="1"/>
    <col min="14111" max="14111" width="10.7109375" style="149" bestFit="1" customWidth="1"/>
    <col min="14112" max="14112" width="9.28515625" style="149" bestFit="1" customWidth="1"/>
    <col min="14113" max="14113" width="9.42578125" style="149" bestFit="1" customWidth="1"/>
    <col min="14114" max="14114" width="9.140625" style="149"/>
    <col min="14115" max="14115" width="9.42578125" style="149" bestFit="1" customWidth="1"/>
    <col min="14116" max="14342" width="9.140625" style="149"/>
    <col min="14343" max="14343" width="3.7109375" style="149" customWidth="1"/>
    <col min="14344" max="14348" width="9.140625" style="149"/>
    <col min="14349" max="14349" width="9.42578125" style="149" bestFit="1" customWidth="1"/>
    <col min="14350" max="14350" width="9.140625" style="149"/>
    <col min="14351" max="14351" width="9.42578125" style="149" bestFit="1" customWidth="1"/>
    <col min="14352" max="14352" width="9.140625" style="149"/>
    <col min="14353" max="14353" width="9.42578125" style="149" bestFit="1" customWidth="1"/>
    <col min="14354" max="14354" width="9.140625" style="149"/>
    <col min="14355" max="14355" width="9.42578125" style="149" bestFit="1" customWidth="1"/>
    <col min="14356" max="14356" width="9.140625" style="149"/>
    <col min="14357" max="14357" width="9.42578125" style="149" bestFit="1" customWidth="1"/>
    <col min="14358" max="14358" width="9.140625" style="149"/>
    <col min="14359" max="14359" width="9.42578125" style="149" bestFit="1" customWidth="1"/>
    <col min="14360" max="14360" width="9.140625" style="149"/>
    <col min="14361" max="14361" width="9.42578125" style="149" bestFit="1" customWidth="1"/>
    <col min="14362" max="14362" width="9.140625" style="149"/>
    <col min="14363" max="14363" width="9.42578125" style="149" bestFit="1" customWidth="1"/>
    <col min="14364" max="14364" width="9.140625" style="149"/>
    <col min="14365" max="14365" width="9.42578125" style="149" bestFit="1" customWidth="1"/>
    <col min="14366" max="14366" width="9.28515625" style="149" bestFit="1" customWidth="1"/>
    <col min="14367" max="14367" width="10.7109375" style="149" bestFit="1" customWidth="1"/>
    <col min="14368" max="14368" width="9.28515625" style="149" bestFit="1" customWidth="1"/>
    <col min="14369" max="14369" width="9.42578125" style="149" bestFit="1" customWidth="1"/>
    <col min="14370" max="14370" width="9.140625" style="149"/>
    <col min="14371" max="14371" width="9.42578125" style="149" bestFit="1" customWidth="1"/>
    <col min="14372" max="14598" width="9.140625" style="149"/>
    <col min="14599" max="14599" width="3.7109375" style="149" customWidth="1"/>
    <col min="14600" max="14604" width="9.140625" style="149"/>
    <col min="14605" max="14605" width="9.42578125" style="149" bestFit="1" customWidth="1"/>
    <col min="14606" max="14606" width="9.140625" style="149"/>
    <col min="14607" max="14607" width="9.42578125" style="149" bestFit="1" customWidth="1"/>
    <col min="14608" max="14608" width="9.140625" style="149"/>
    <col min="14609" max="14609" width="9.42578125" style="149" bestFit="1" customWidth="1"/>
    <col min="14610" max="14610" width="9.140625" style="149"/>
    <col min="14611" max="14611" width="9.42578125" style="149" bestFit="1" customWidth="1"/>
    <col min="14612" max="14612" width="9.140625" style="149"/>
    <col min="14613" max="14613" width="9.42578125" style="149" bestFit="1" customWidth="1"/>
    <col min="14614" max="14614" width="9.140625" style="149"/>
    <col min="14615" max="14615" width="9.42578125" style="149" bestFit="1" customWidth="1"/>
    <col min="14616" max="14616" width="9.140625" style="149"/>
    <col min="14617" max="14617" width="9.42578125" style="149" bestFit="1" customWidth="1"/>
    <col min="14618" max="14618" width="9.140625" style="149"/>
    <col min="14619" max="14619" width="9.42578125" style="149" bestFit="1" customWidth="1"/>
    <col min="14620" max="14620" width="9.140625" style="149"/>
    <col min="14621" max="14621" width="9.42578125" style="149" bestFit="1" customWidth="1"/>
    <col min="14622" max="14622" width="9.28515625" style="149" bestFit="1" customWidth="1"/>
    <col min="14623" max="14623" width="10.7109375" style="149" bestFit="1" customWidth="1"/>
    <col min="14624" max="14624" width="9.28515625" style="149" bestFit="1" customWidth="1"/>
    <col min="14625" max="14625" width="9.42578125" style="149" bestFit="1" customWidth="1"/>
    <col min="14626" max="14626" width="9.140625" style="149"/>
    <col min="14627" max="14627" width="9.42578125" style="149" bestFit="1" customWidth="1"/>
    <col min="14628" max="14854" width="9.140625" style="149"/>
    <col min="14855" max="14855" width="3.7109375" style="149" customWidth="1"/>
    <col min="14856" max="14860" width="9.140625" style="149"/>
    <col min="14861" max="14861" width="9.42578125" style="149" bestFit="1" customWidth="1"/>
    <col min="14862" max="14862" width="9.140625" style="149"/>
    <col min="14863" max="14863" width="9.42578125" style="149" bestFit="1" customWidth="1"/>
    <col min="14864" max="14864" width="9.140625" style="149"/>
    <col min="14865" max="14865" width="9.42578125" style="149" bestFit="1" customWidth="1"/>
    <col min="14866" max="14866" width="9.140625" style="149"/>
    <col min="14867" max="14867" width="9.42578125" style="149" bestFit="1" customWidth="1"/>
    <col min="14868" max="14868" width="9.140625" style="149"/>
    <col min="14869" max="14869" width="9.42578125" style="149" bestFit="1" customWidth="1"/>
    <col min="14870" max="14870" width="9.140625" style="149"/>
    <col min="14871" max="14871" width="9.42578125" style="149" bestFit="1" customWidth="1"/>
    <col min="14872" max="14872" width="9.140625" style="149"/>
    <col min="14873" max="14873" width="9.42578125" style="149" bestFit="1" customWidth="1"/>
    <col min="14874" max="14874" width="9.140625" style="149"/>
    <col min="14875" max="14875" width="9.42578125" style="149" bestFit="1" customWidth="1"/>
    <col min="14876" max="14876" width="9.140625" style="149"/>
    <col min="14877" max="14877" width="9.42578125" style="149" bestFit="1" customWidth="1"/>
    <col min="14878" max="14878" width="9.28515625" style="149" bestFit="1" customWidth="1"/>
    <col min="14879" max="14879" width="10.7109375" style="149" bestFit="1" customWidth="1"/>
    <col min="14880" max="14880" width="9.28515625" style="149" bestFit="1" customWidth="1"/>
    <col min="14881" max="14881" width="9.42578125" style="149" bestFit="1" customWidth="1"/>
    <col min="14882" max="14882" width="9.140625" style="149"/>
    <col min="14883" max="14883" width="9.42578125" style="149" bestFit="1" customWidth="1"/>
    <col min="14884" max="15110" width="9.140625" style="149"/>
    <col min="15111" max="15111" width="3.7109375" style="149" customWidth="1"/>
    <col min="15112" max="15116" width="9.140625" style="149"/>
    <col min="15117" max="15117" width="9.42578125" style="149" bestFit="1" customWidth="1"/>
    <col min="15118" max="15118" width="9.140625" style="149"/>
    <col min="15119" max="15119" width="9.42578125" style="149" bestFit="1" customWidth="1"/>
    <col min="15120" max="15120" width="9.140625" style="149"/>
    <col min="15121" max="15121" width="9.42578125" style="149" bestFit="1" customWidth="1"/>
    <col min="15122" max="15122" width="9.140625" style="149"/>
    <col min="15123" max="15123" width="9.42578125" style="149" bestFit="1" customWidth="1"/>
    <col min="15124" max="15124" width="9.140625" style="149"/>
    <col min="15125" max="15125" width="9.42578125" style="149" bestFit="1" customWidth="1"/>
    <col min="15126" max="15126" width="9.140625" style="149"/>
    <col min="15127" max="15127" width="9.42578125" style="149" bestFit="1" customWidth="1"/>
    <col min="15128" max="15128" width="9.140625" style="149"/>
    <col min="15129" max="15129" width="9.42578125" style="149" bestFit="1" customWidth="1"/>
    <col min="15130" max="15130" width="9.140625" style="149"/>
    <col min="15131" max="15131" width="9.42578125" style="149" bestFit="1" customWidth="1"/>
    <col min="15132" max="15132" width="9.140625" style="149"/>
    <col min="15133" max="15133" width="9.42578125" style="149" bestFit="1" customWidth="1"/>
    <col min="15134" max="15134" width="9.28515625" style="149" bestFit="1" customWidth="1"/>
    <col min="15135" max="15135" width="10.7109375" style="149" bestFit="1" customWidth="1"/>
    <col min="15136" max="15136" width="9.28515625" style="149" bestFit="1" customWidth="1"/>
    <col min="15137" max="15137" width="9.42578125" style="149" bestFit="1" customWidth="1"/>
    <col min="15138" max="15138" width="9.140625" style="149"/>
    <col min="15139" max="15139" width="9.42578125" style="149" bestFit="1" customWidth="1"/>
    <col min="15140" max="15366" width="9.140625" style="149"/>
    <col min="15367" max="15367" width="3.7109375" style="149" customWidth="1"/>
    <col min="15368" max="15372" width="9.140625" style="149"/>
    <col min="15373" max="15373" width="9.42578125" style="149" bestFit="1" customWidth="1"/>
    <col min="15374" max="15374" width="9.140625" style="149"/>
    <col min="15375" max="15375" width="9.42578125" style="149" bestFit="1" customWidth="1"/>
    <col min="15376" max="15376" width="9.140625" style="149"/>
    <col min="15377" max="15377" width="9.42578125" style="149" bestFit="1" customWidth="1"/>
    <col min="15378" max="15378" width="9.140625" style="149"/>
    <col min="15379" max="15379" width="9.42578125" style="149" bestFit="1" customWidth="1"/>
    <col min="15380" max="15380" width="9.140625" style="149"/>
    <col min="15381" max="15381" width="9.42578125" style="149" bestFit="1" customWidth="1"/>
    <col min="15382" max="15382" width="9.140625" style="149"/>
    <col min="15383" max="15383" width="9.42578125" style="149" bestFit="1" customWidth="1"/>
    <col min="15384" max="15384" width="9.140625" style="149"/>
    <col min="15385" max="15385" width="9.42578125" style="149" bestFit="1" customWidth="1"/>
    <col min="15386" max="15386" width="9.140625" style="149"/>
    <col min="15387" max="15387" width="9.42578125" style="149" bestFit="1" customWidth="1"/>
    <col min="15388" max="15388" width="9.140625" style="149"/>
    <col min="15389" max="15389" width="9.42578125" style="149" bestFit="1" customWidth="1"/>
    <col min="15390" max="15390" width="9.28515625" style="149" bestFit="1" customWidth="1"/>
    <col min="15391" max="15391" width="10.7109375" style="149" bestFit="1" customWidth="1"/>
    <col min="15392" max="15392" width="9.28515625" style="149" bestFit="1" customWidth="1"/>
    <col min="15393" max="15393" width="9.42578125" style="149" bestFit="1" customWidth="1"/>
    <col min="15394" max="15394" width="9.140625" style="149"/>
    <col min="15395" max="15395" width="9.42578125" style="149" bestFit="1" customWidth="1"/>
    <col min="15396" max="15622" width="9.140625" style="149"/>
    <col min="15623" max="15623" width="3.7109375" style="149" customWidth="1"/>
    <col min="15624" max="15628" width="9.140625" style="149"/>
    <col min="15629" max="15629" width="9.42578125" style="149" bestFit="1" customWidth="1"/>
    <col min="15630" max="15630" width="9.140625" style="149"/>
    <col min="15631" max="15631" width="9.42578125" style="149" bestFit="1" customWidth="1"/>
    <col min="15632" max="15632" width="9.140625" style="149"/>
    <col min="15633" max="15633" width="9.42578125" style="149" bestFit="1" customWidth="1"/>
    <col min="15634" max="15634" width="9.140625" style="149"/>
    <col min="15635" max="15635" width="9.42578125" style="149" bestFit="1" customWidth="1"/>
    <col min="15636" max="15636" width="9.140625" style="149"/>
    <col min="15637" max="15637" width="9.42578125" style="149" bestFit="1" customWidth="1"/>
    <col min="15638" max="15638" width="9.140625" style="149"/>
    <col min="15639" max="15639" width="9.42578125" style="149" bestFit="1" customWidth="1"/>
    <col min="15640" max="15640" width="9.140625" style="149"/>
    <col min="15641" max="15641" width="9.42578125" style="149" bestFit="1" customWidth="1"/>
    <col min="15642" max="15642" width="9.140625" style="149"/>
    <col min="15643" max="15643" width="9.42578125" style="149" bestFit="1" customWidth="1"/>
    <col min="15644" max="15644" width="9.140625" style="149"/>
    <col min="15645" max="15645" width="9.42578125" style="149" bestFit="1" customWidth="1"/>
    <col min="15646" max="15646" width="9.28515625" style="149" bestFit="1" customWidth="1"/>
    <col min="15647" max="15647" width="10.7109375" style="149" bestFit="1" customWidth="1"/>
    <col min="15648" max="15648" width="9.28515625" style="149" bestFit="1" customWidth="1"/>
    <col min="15649" max="15649" width="9.42578125" style="149" bestFit="1" customWidth="1"/>
    <col min="15650" max="15650" width="9.140625" style="149"/>
    <col min="15651" max="15651" width="9.42578125" style="149" bestFit="1" customWidth="1"/>
    <col min="15652" max="15878" width="9.140625" style="149"/>
    <col min="15879" max="15879" width="3.7109375" style="149" customWidth="1"/>
    <col min="15880" max="15884" width="9.140625" style="149"/>
    <col min="15885" max="15885" width="9.42578125" style="149" bestFit="1" customWidth="1"/>
    <col min="15886" max="15886" width="9.140625" style="149"/>
    <col min="15887" max="15887" width="9.42578125" style="149" bestFit="1" customWidth="1"/>
    <col min="15888" max="15888" width="9.140625" style="149"/>
    <col min="15889" max="15889" width="9.42578125" style="149" bestFit="1" customWidth="1"/>
    <col min="15890" max="15890" width="9.140625" style="149"/>
    <col min="15891" max="15891" width="9.42578125" style="149" bestFit="1" customWidth="1"/>
    <col min="15892" max="15892" width="9.140625" style="149"/>
    <col min="15893" max="15893" width="9.42578125" style="149" bestFit="1" customWidth="1"/>
    <col min="15894" max="15894" width="9.140625" style="149"/>
    <col min="15895" max="15895" width="9.42578125" style="149" bestFit="1" customWidth="1"/>
    <col min="15896" max="15896" width="9.140625" style="149"/>
    <col min="15897" max="15897" width="9.42578125" style="149" bestFit="1" customWidth="1"/>
    <col min="15898" max="15898" width="9.140625" style="149"/>
    <col min="15899" max="15899" width="9.42578125" style="149" bestFit="1" customWidth="1"/>
    <col min="15900" max="15900" width="9.140625" style="149"/>
    <col min="15901" max="15901" width="9.42578125" style="149" bestFit="1" customWidth="1"/>
    <col min="15902" max="15902" width="9.28515625" style="149" bestFit="1" customWidth="1"/>
    <col min="15903" max="15903" width="10.7109375" style="149" bestFit="1" customWidth="1"/>
    <col min="15904" max="15904" width="9.28515625" style="149" bestFit="1" customWidth="1"/>
    <col min="15905" max="15905" width="9.42578125" style="149" bestFit="1" customWidth="1"/>
    <col min="15906" max="15906" width="9.140625" style="149"/>
    <col min="15907" max="15907" width="9.42578125" style="149" bestFit="1" customWidth="1"/>
    <col min="15908" max="16134" width="9.140625" style="149"/>
    <col min="16135" max="16135" width="3.7109375" style="149" customWidth="1"/>
    <col min="16136" max="16140" width="9.140625" style="149"/>
    <col min="16141" max="16141" width="9.42578125" style="149" bestFit="1" customWidth="1"/>
    <col min="16142" max="16142" width="9.140625" style="149"/>
    <col min="16143" max="16143" width="9.42578125" style="149" bestFit="1" customWidth="1"/>
    <col min="16144" max="16144" width="9.140625" style="149"/>
    <col min="16145" max="16145" width="9.42578125" style="149" bestFit="1" customWidth="1"/>
    <col min="16146" max="16146" width="9.140625" style="149"/>
    <col min="16147" max="16147" width="9.42578125" style="149" bestFit="1" customWidth="1"/>
    <col min="16148" max="16148" width="9.140625" style="149"/>
    <col min="16149" max="16149" width="9.42578125" style="149" bestFit="1" customWidth="1"/>
    <col min="16150" max="16150" width="9.140625" style="149"/>
    <col min="16151" max="16151" width="9.42578125" style="149" bestFit="1" customWidth="1"/>
    <col min="16152" max="16152" width="9.140625" style="149"/>
    <col min="16153" max="16153" width="9.42578125" style="149" bestFit="1" customWidth="1"/>
    <col min="16154" max="16154" width="9.140625" style="149"/>
    <col min="16155" max="16155" width="9.42578125" style="149" bestFit="1" customWidth="1"/>
    <col min="16156" max="16156" width="9.140625" style="149"/>
    <col min="16157" max="16157" width="9.42578125" style="149" bestFit="1" customWidth="1"/>
    <col min="16158" max="16158" width="9.28515625" style="149" bestFit="1" customWidth="1"/>
    <col min="16159" max="16159" width="10.7109375" style="149" bestFit="1" customWidth="1"/>
    <col min="16160" max="16160" width="9.28515625" style="149" bestFit="1" customWidth="1"/>
    <col min="16161" max="16161" width="9.42578125" style="149" bestFit="1" customWidth="1"/>
    <col min="16162" max="16162" width="9.140625" style="149"/>
    <col min="16163" max="16163" width="9.42578125" style="149" bestFit="1" customWidth="1"/>
    <col min="16164" max="16384" width="9.140625" style="149"/>
  </cols>
  <sheetData>
    <row r="1" spans="2:37">
      <c r="B1" s="147" t="s">
        <v>82</v>
      </c>
      <c r="C1" s="147"/>
      <c r="D1" s="147"/>
      <c r="E1" s="147"/>
      <c r="F1" s="147"/>
      <c r="G1" s="147"/>
      <c r="H1" s="147"/>
      <c r="I1" s="147"/>
      <c r="J1" s="148"/>
      <c r="K1" s="148"/>
      <c r="L1" s="147"/>
      <c r="M1" s="147"/>
      <c r="N1" s="148"/>
      <c r="O1" s="148"/>
      <c r="P1" s="147"/>
      <c r="Q1" s="147"/>
      <c r="R1" s="148"/>
      <c r="S1" s="148"/>
      <c r="T1" s="147"/>
      <c r="U1" s="147"/>
      <c r="V1" s="148"/>
      <c r="W1" s="148"/>
      <c r="X1" s="147"/>
      <c r="Y1" s="147"/>
      <c r="Z1" s="148"/>
      <c r="AA1" s="148"/>
      <c r="AB1" s="147"/>
      <c r="AC1" s="147"/>
      <c r="AD1" s="147"/>
      <c r="AE1" s="147"/>
      <c r="AF1" s="147"/>
      <c r="AG1" s="147"/>
    </row>
    <row r="2" spans="2:37">
      <c r="B2" s="147"/>
      <c r="C2" s="147" t="s">
        <v>112</v>
      </c>
      <c r="D2" s="147"/>
      <c r="E2" s="147"/>
      <c r="F2" s="147"/>
      <c r="G2" s="147"/>
      <c r="H2" s="147"/>
      <c r="I2" s="147"/>
      <c r="J2" s="148"/>
      <c r="K2" s="148"/>
      <c r="L2" s="147"/>
      <c r="M2" s="147"/>
      <c r="N2" s="148"/>
      <c r="O2" s="148"/>
      <c r="P2" s="147"/>
      <c r="Q2" s="147"/>
      <c r="R2" s="148"/>
      <c r="S2" s="148"/>
      <c r="T2" s="147"/>
      <c r="U2" s="147"/>
      <c r="V2" s="148"/>
      <c r="W2" s="148"/>
      <c r="X2" s="147"/>
      <c r="Y2" s="147"/>
      <c r="Z2" s="148"/>
      <c r="AA2" s="148"/>
      <c r="AB2" s="147"/>
      <c r="AC2" s="147"/>
      <c r="AD2" s="147"/>
      <c r="AE2" s="147"/>
      <c r="AF2" s="147"/>
      <c r="AG2" s="147"/>
    </row>
    <row r="4" spans="2:37" s="147" customFormat="1">
      <c r="F4" s="247">
        <v>2021</v>
      </c>
      <c r="G4" s="248"/>
      <c r="H4" s="247">
        <v>2020</v>
      </c>
      <c r="I4" s="248"/>
      <c r="J4" s="249">
        <v>2019</v>
      </c>
      <c r="K4" s="250"/>
      <c r="L4" s="247">
        <v>2018</v>
      </c>
      <c r="M4" s="248"/>
      <c r="N4" s="249">
        <v>2017</v>
      </c>
      <c r="O4" s="250"/>
      <c r="P4" s="247">
        <v>2016</v>
      </c>
      <c r="Q4" s="248"/>
      <c r="R4" s="249">
        <v>2015</v>
      </c>
      <c r="S4" s="250"/>
      <c r="T4" s="247">
        <v>2014</v>
      </c>
      <c r="U4" s="248"/>
      <c r="V4" s="249">
        <v>2013</v>
      </c>
      <c r="W4" s="250"/>
      <c r="X4" s="247">
        <v>2012</v>
      </c>
      <c r="Y4" s="248"/>
      <c r="Z4" s="249">
        <v>2011</v>
      </c>
      <c r="AA4" s="250"/>
      <c r="AB4" s="247">
        <v>2010</v>
      </c>
      <c r="AC4" s="248"/>
      <c r="AD4" s="251">
        <v>2009</v>
      </c>
      <c r="AE4" s="252"/>
      <c r="AF4" s="247">
        <v>2008</v>
      </c>
      <c r="AG4" s="248"/>
      <c r="AH4" s="251">
        <v>2007</v>
      </c>
      <c r="AI4" s="252"/>
      <c r="AJ4" s="247">
        <v>2006</v>
      </c>
      <c r="AK4" s="248"/>
    </row>
    <row r="5" spans="2:37" s="150" customFormat="1">
      <c r="F5" s="150" t="s">
        <v>84</v>
      </c>
      <c r="G5" s="150" t="s">
        <v>84</v>
      </c>
      <c r="H5" s="150" t="s">
        <v>84</v>
      </c>
      <c r="I5" s="150" t="s">
        <v>84</v>
      </c>
      <c r="J5" s="151" t="s">
        <v>84</v>
      </c>
      <c r="K5" s="151" t="s">
        <v>84</v>
      </c>
      <c r="L5" s="150" t="s">
        <v>84</v>
      </c>
      <c r="M5" s="150" t="s">
        <v>84</v>
      </c>
      <c r="N5" s="151" t="s">
        <v>84</v>
      </c>
      <c r="O5" s="151" t="s">
        <v>84</v>
      </c>
      <c r="P5" s="150" t="s">
        <v>84</v>
      </c>
      <c r="Q5" s="150" t="s">
        <v>84</v>
      </c>
      <c r="R5" s="151" t="s">
        <v>84</v>
      </c>
      <c r="S5" s="151" t="s">
        <v>84</v>
      </c>
      <c r="T5" s="150" t="s">
        <v>84</v>
      </c>
      <c r="U5" s="150" t="s">
        <v>84</v>
      </c>
      <c r="V5" s="151" t="s">
        <v>84</v>
      </c>
      <c r="W5" s="151" t="s">
        <v>84</v>
      </c>
      <c r="X5" s="150" t="s">
        <v>84</v>
      </c>
      <c r="Y5" s="150" t="s">
        <v>84</v>
      </c>
      <c r="Z5" s="151" t="s">
        <v>84</v>
      </c>
      <c r="AA5" s="151" t="s">
        <v>84</v>
      </c>
      <c r="AB5" s="150" t="s">
        <v>84</v>
      </c>
      <c r="AC5" s="150" t="s">
        <v>84</v>
      </c>
      <c r="AD5" s="152" t="s">
        <v>84</v>
      </c>
      <c r="AE5" s="152" t="s">
        <v>84</v>
      </c>
      <c r="AF5" s="150" t="s">
        <v>84</v>
      </c>
      <c r="AG5" s="150" t="s">
        <v>84</v>
      </c>
      <c r="AH5" s="152" t="s">
        <v>84</v>
      </c>
      <c r="AI5" s="152" t="s">
        <v>84</v>
      </c>
      <c r="AJ5" s="150" t="s">
        <v>84</v>
      </c>
      <c r="AK5" s="150" t="s">
        <v>84</v>
      </c>
    </row>
    <row r="6" spans="2:37">
      <c r="B6" s="149" t="s">
        <v>85</v>
      </c>
      <c r="J6" s="153"/>
      <c r="K6" s="153"/>
      <c r="N6" s="153"/>
      <c r="O6" s="153"/>
      <c r="R6" s="153"/>
      <c r="S6" s="153"/>
      <c r="V6" s="153"/>
      <c r="W6" s="153"/>
      <c r="Z6" s="153"/>
      <c r="AA6" s="153"/>
      <c r="AD6" s="154"/>
      <c r="AE6" s="154"/>
      <c r="AH6" s="154"/>
      <c r="AI6" s="154"/>
    </row>
    <row r="7" spans="2:37">
      <c r="C7" s="149" t="s">
        <v>4</v>
      </c>
      <c r="F7" s="155">
        <f>+'Final Accounts'!G7</f>
        <v>285</v>
      </c>
      <c r="G7" s="155"/>
      <c r="H7" s="155">
        <v>290</v>
      </c>
      <c r="I7" s="155"/>
      <c r="J7" s="156">
        <v>315</v>
      </c>
      <c r="K7" s="156"/>
      <c r="L7" s="155">
        <v>350</v>
      </c>
      <c r="M7" s="155"/>
      <c r="N7" s="156">
        <v>355</v>
      </c>
      <c r="O7" s="156"/>
      <c r="P7" s="155">
        <v>370</v>
      </c>
      <c r="Q7" s="155"/>
      <c r="R7" s="156">
        <v>330</v>
      </c>
      <c r="S7" s="156"/>
      <c r="T7" s="155">
        <v>315.49</v>
      </c>
      <c r="V7" s="156">
        <v>320</v>
      </c>
      <c r="W7" s="156"/>
      <c r="X7" s="155">
        <v>320</v>
      </c>
      <c r="Y7" s="155"/>
      <c r="Z7" s="156">
        <v>412</v>
      </c>
      <c r="AA7" s="156"/>
      <c r="AB7" s="155">
        <v>294.5</v>
      </c>
      <c r="AC7" s="155"/>
      <c r="AD7" s="157">
        <v>358</v>
      </c>
      <c r="AE7" s="157"/>
      <c r="AF7" s="155">
        <v>411</v>
      </c>
      <c r="AG7" s="155"/>
      <c r="AH7" s="157">
        <v>481</v>
      </c>
      <c r="AI7" s="157"/>
      <c r="AJ7" s="155">
        <v>501</v>
      </c>
      <c r="AK7" s="155"/>
    </row>
    <row r="8" spans="2:37">
      <c r="C8" s="149" t="s">
        <v>60</v>
      </c>
      <c r="F8" s="155">
        <f>+'Final Accounts'!F10</f>
        <v>0</v>
      </c>
      <c r="G8" s="155"/>
      <c r="H8" s="155">
        <v>298.31</v>
      </c>
      <c r="I8" s="155"/>
      <c r="J8" s="156">
        <v>402.97066666670003</v>
      </c>
      <c r="K8" s="156"/>
      <c r="L8" s="155">
        <v>290.12</v>
      </c>
      <c r="M8" s="155"/>
      <c r="N8" s="156">
        <v>485.14</v>
      </c>
      <c r="O8" s="156"/>
      <c r="P8" s="155">
        <v>61</v>
      </c>
      <c r="Q8" s="155"/>
      <c r="R8" s="156">
        <v>320</v>
      </c>
      <c r="S8" s="156"/>
      <c r="T8" s="155">
        <v>412</v>
      </c>
      <c r="U8" s="155"/>
      <c r="V8" s="156">
        <v>0</v>
      </c>
      <c r="W8" s="156"/>
      <c r="X8" s="155">
        <v>0</v>
      </c>
      <c r="Y8" s="155"/>
      <c r="Z8" s="156">
        <v>308</v>
      </c>
      <c r="AA8" s="156"/>
      <c r="AB8" s="155">
        <v>180.82</v>
      </c>
      <c r="AC8" s="155"/>
      <c r="AD8" s="157">
        <v>117</v>
      </c>
      <c r="AE8" s="157"/>
      <c r="AF8" s="155"/>
      <c r="AG8" s="155"/>
      <c r="AH8" s="157">
        <v>150.82</v>
      </c>
      <c r="AI8" s="157"/>
      <c r="AJ8" s="155">
        <v>83.77</v>
      </c>
      <c r="AK8" s="155"/>
    </row>
    <row r="9" spans="2:37">
      <c r="C9" s="149" t="s">
        <v>113</v>
      </c>
      <c r="F9" s="155">
        <f>+'Final Accounts'!F11</f>
        <v>0</v>
      </c>
      <c r="G9" s="155"/>
      <c r="H9" s="155">
        <v>796.86</v>
      </c>
      <c r="I9" s="155"/>
      <c r="J9" s="156">
        <v>831.57066666669994</v>
      </c>
      <c r="K9" s="156"/>
      <c r="L9" s="155">
        <v>886.75</v>
      </c>
      <c r="M9" s="155"/>
      <c r="N9" s="156">
        <v>740.31999999999994</v>
      </c>
      <c r="O9" s="156"/>
      <c r="P9" s="155">
        <v>719</v>
      </c>
      <c r="Q9" s="155"/>
      <c r="R9" s="156">
        <v>544</v>
      </c>
      <c r="S9" s="156"/>
      <c r="T9" s="155">
        <v>944</v>
      </c>
      <c r="U9" s="155"/>
      <c r="V9" s="156">
        <v>478</v>
      </c>
      <c r="W9" s="156"/>
      <c r="X9" s="155">
        <v>572</v>
      </c>
      <c r="Y9" s="155"/>
      <c r="Z9" s="156">
        <v>619</v>
      </c>
      <c r="AA9" s="156"/>
      <c r="AB9" s="155">
        <v>639.5</v>
      </c>
      <c r="AC9" s="155"/>
      <c r="AD9" s="157">
        <v>404.09</v>
      </c>
      <c r="AE9" s="157"/>
      <c r="AF9" s="155">
        <v>425.37</v>
      </c>
      <c r="AG9" s="155"/>
      <c r="AH9" s="157">
        <v>564.48</v>
      </c>
      <c r="AI9" s="157"/>
      <c r="AJ9" s="155">
        <v>422.52</v>
      </c>
      <c r="AK9" s="155"/>
    </row>
    <row r="10" spans="2:37">
      <c r="C10" s="149" t="s">
        <v>88</v>
      </c>
      <c r="F10" s="155">
        <f>+'Final Accounts'!F12</f>
        <v>0</v>
      </c>
      <c r="G10" s="155"/>
      <c r="H10" s="155">
        <v>0</v>
      </c>
      <c r="I10" s="155"/>
      <c r="J10" s="156">
        <v>88.670666666700001</v>
      </c>
      <c r="K10" s="156"/>
      <c r="L10" s="155">
        <v>101.35</v>
      </c>
      <c r="M10" s="155"/>
      <c r="N10" s="156">
        <v>207.08</v>
      </c>
      <c r="O10" s="156"/>
      <c r="P10" s="155">
        <v>162</v>
      </c>
      <c r="Q10" s="155"/>
      <c r="R10" s="156">
        <v>50</v>
      </c>
      <c r="S10" s="156"/>
      <c r="T10" s="155">
        <v>190</v>
      </c>
      <c r="U10" s="155"/>
      <c r="V10" s="156">
        <v>-91</v>
      </c>
      <c r="W10" s="156"/>
      <c r="X10" s="155">
        <v>21</v>
      </c>
      <c r="Y10" s="155"/>
      <c r="Z10" s="156">
        <v>101</v>
      </c>
      <c r="AA10" s="156"/>
      <c r="AB10" s="155">
        <v>54.83</v>
      </c>
      <c r="AC10" s="155"/>
      <c r="AD10" s="157">
        <v>133</v>
      </c>
      <c r="AE10" s="157"/>
      <c r="AF10" s="158"/>
      <c r="AG10" s="155"/>
      <c r="AH10" s="157"/>
      <c r="AI10" s="157"/>
      <c r="AJ10" s="155">
        <v>21</v>
      </c>
      <c r="AK10" s="155"/>
    </row>
    <row r="11" spans="2:37">
      <c r="C11" s="149" t="s">
        <v>5</v>
      </c>
      <c r="F11" s="155">
        <f>+'Final Accounts'!G27</f>
        <v>0</v>
      </c>
      <c r="G11" s="155"/>
      <c r="H11" s="155">
        <v>0</v>
      </c>
      <c r="I11" s="155"/>
      <c r="J11" s="156">
        <v>19</v>
      </c>
      <c r="K11" s="153"/>
      <c r="L11" s="155">
        <v>55</v>
      </c>
      <c r="M11" s="155"/>
      <c r="N11" s="156">
        <v>0</v>
      </c>
      <c r="O11" s="153"/>
      <c r="P11" s="155">
        <v>41</v>
      </c>
      <c r="Q11" s="155"/>
      <c r="R11" s="156">
        <v>25</v>
      </c>
      <c r="S11" s="153"/>
      <c r="T11" s="155">
        <v>63</v>
      </c>
      <c r="U11" s="155"/>
      <c r="V11" s="156">
        <v>49</v>
      </c>
      <c r="W11" s="153"/>
      <c r="X11" s="155">
        <v>19</v>
      </c>
      <c r="Y11" s="155"/>
      <c r="Z11" s="156"/>
      <c r="AA11" s="153"/>
      <c r="AB11" s="155"/>
      <c r="AC11" s="155"/>
      <c r="AD11" s="157"/>
      <c r="AE11" s="154"/>
      <c r="AF11" s="155"/>
      <c r="AG11" s="155"/>
      <c r="AH11" s="157"/>
      <c r="AI11" s="154"/>
      <c r="AJ11" s="155"/>
      <c r="AK11" s="155"/>
    </row>
    <row r="12" spans="2:37">
      <c r="C12" s="149" t="s">
        <v>97</v>
      </c>
      <c r="F12" s="155">
        <f>+'Final Accounts'!G28</f>
        <v>0</v>
      </c>
      <c r="G12" s="155"/>
      <c r="H12" s="155">
        <v>0</v>
      </c>
      <c r="I12" s="155"/>
      <c r="J12" s="156">
        <v>1300</v>
      </c>
      <c r="K12" s="156"/>
      <c r="L12" s="155">
        <v>1345</v>
      </c>
      <c r="M12" s="155"/>
      <c r="N12" s="156">
        <v>1250</v>
      </c>
      <c r="O12" s="156"/>
      <c r="P12" s="155">
        <v>1378</v>
      </c>
      <c r="Q12" s="155"/>
      <c r="R12" s="156">
        <v>2268</v>
      </c>
      <c r="S12" s="156"/>
      <c r="T12" s="155">
        <v>736</v>
      </c>
      <c r="U12" s="155"/>
      <c r="V12" s="156">
        <v>1683</v>
      </c>
      <c r="W12" s="156"/>
      <c r="X12" s="155">
        <v>1240</v>
      </c>
      <c r="Y12" s="155"/>
      <c r="Z12" s="156">
        <v>2280</v>
      </c>
      <c r="AA12" s="156"/>
      <c r="AB12" s="155">
        <v>1060.8699999999999</v>
      </c>
      <c r="AC12" s="155"/>
      <c r="AD12" s="157">
        <v>56.85</v>
      </c>
      <c r="AE12" s="157"/>
      <c r="AF12" s="158"/>
      <c r="AG12" s="155"/>
      <c r="AH12" s="157"/>
      <c r="AI12" s="157"/>
      <c r="AJ12" s="155"/>
      <c r="AK12" s="155"/>
    </row>
    <row r="13" spans="2:37">
      <c r="C13" s="149" t="s">
        <v>98</v>
      </c>
      <c r="F13" s="155">
        <f>+'Final Accounts'!G29</f>
        <v>0</v>
      </c>
      <c r="G13" s="155"/>
      <c r="H13" s="155">
        <v>0</v>
      </c>
      <c r="I13" s="155"/>
      <c r="J13" s="156">
        <v>10</v>
      </c>
      <c r="K13" s="156"/>
      <c r="L13" s="155">
        <v>0</v>
      </c>
      <c r="M13" s="155"/>
      <c r="N13" s="156">
        <v>0</v>
      </c>
      <c r="O13" s="156"/>
      <c r="P13" s="155">
        <v>931</v>
      </c>
      <c r="Q13" s="155"/>
      <c r="R13" s="156">
        <v>0</v>
      </c>
      <c r="S13" s="156"/>
      <c r="T13" s="155">
        <v>0</v>
      </c>
      <c r="U13" s="155"/>
      <c r="V13" s="156">
        <v>250</v>
      </c>
      <c r="W13" s="156"/>
      <c r="X13" s="155">
        <v>500</v>
      </c>
      <c r="Y13" s="155"/>
      <c r="Z13" s="156">
        <v>0</v>
      </c>
      <c r="AA13" s="156"/>
      <c r="AB13" s="155">
        <v>3290</v>
      </c>
      <c r="AC13" s="155"/>
      <c r="AD13" s="157">
        <v>200</v>
      </c>
      <c r="AE13" s="157"/>
      <c r="AF13" s="155">
        <v>500</v>
      </c>
      <c r="AG13" s="155"/>
      <c r="AH13" s="157"/>
      <c r="AI13" s="157"/>
      <c r="AJ13" s="155">
        <v>160</v>
      </c>
      <c r="AK13" s="155"/>
    </row>
    <row r="14" spans="2:37" s="159" customFormat="1">
      <c r="C14" s="159" t="s">
        <v>32</v>
      </c>
      <c r="F14" s="155">
        <f>+'Final Accounts'!G30</f>
        <v>0</v>
      </c>
      <c r="G14" s="160"/>
      <c r="H14" s="155">
        <v>0</v>
      </c>
      <c r="I14" s="160"/>
      <c r="J14" s="161">
        <v>0</v>
      </c>
      <c r="K14" s="161"/>
      <c r="L14" s="160">
        <v>0</v>
      </c>
      <c r="M14" s="160"/>
      <c r="N14" s="161">
        <v>11.79</v>
      </c>
      <c r="O14" s="161"/>
      <c r="P14" s="160">
        <v>100</v>
      </c>
      <c r="Q14" s="160"/>
      <c r="R14" s="161">
        <v>92</v>
      </c>
      <c r="S14" s="161"/>
      <c r="T14" s="155">
        <v>1128.51</v>
      </c>
      <c r="U14" s="160"/>
      <c r="V14" s="161">
        <v>0</v>
      </c>
      <c r="W14" s="161"/>
      <c r="X14" s="160">
        <v>74</v>
      </c>
      <c r="Y14" s="160"/>
      <c r="Z14" s="161">
        <v>37</v>
      </c>
      <c r="AA14" s="161"/>
      <c r="AB14" s="160"/>
      <c r="AC14" s="160"/>
      <c r="AD14" s="162"/>
      <c r="AE14" s="162"/>
      <c r="AF14" s="160"/>
      <c r="AG14" s="160"/>
      <c r="AH14" s="162"/>
      <c r="AI14" s="162"/>
      <c r="AJ14" s="160"/>
      <c r="AK14" s="160"/>
    </row>
    <row r="15" spans="2:37">
      <c r="C15" s="149" t="s">
        <v>40</v>
      </c>
      <c r="F15" s="155">
        <f>+'Final Accounts'!G31</f>
        <v>1.64</v>
      </c>
      <c r="G15" s="155"/>
      <c r="H15" s="155">
        <v>12.49</v>
      </c>
      <c r="I15" s="155"/>
      <c r="J15" s="156">
        <v>13.959999999999999</v>
      </c>
      <c r="K15" s="156"/>
      <c r="L15" s="155">
        <v>7.05</v>
      </c>
      <c r="M15" s="155"/>
      <c r="N15" s="156">
        <v>1.5</v>
      </c>
      <c r="O15" s="156"/>
      <c r="P15" s="155">
        <v>3</v>
      </c>
      <c r="Q15" s="155"/>
      <c r="R15" s="156">
        <v>2</v>
      </c>
      <c r="S15" s="156"/>
      <c r="T15" s="155">
        <v>0</v>
      </c>
      <c r="U15" s="155"/>
      <c r="V15" s="156">
        <v>0</v>
      </c>
      <c r="W15" s="156"/>
      <c r="X15" s="155">
        <v>0</v>
      </c>
      <c r="Y15" s="155"/>
      <c r="Z15" s="156">
        <v>0</v>
      </c>
      <c r="AA15" s="156"/>
      <c r="AB15" s="155">
        <v>0.48</v>
      </c>
      <c r="AC15" s="155"/>
      <c r="AD15" s="157">
        <v>3.88</v>
      </c>
      <c r="AE15" s="157"/>
      <c r="AF15" s="155">
        <v>45.72</v>
      </c>
      <c r="AG15" s="155"/>
      <c r="AH15" s="157">
        <v>15.84</v>
      </c>
      <c r="AI15" s="157"/>
      <c r="AJ15" s="155">
        <v>26.23</v>
      </c>
      <c r="AK15" s="155"/>
    </row>
    <row r="16" spans="2:37" s="159" customFormat="1">
      <c r="C16" s="159" t="s">
        <v>47</v>
      </c>
      <c r="F16" s="155">
        <f>+'Final Accounts'!F9</f>
        <v>0</v>
      </c>
      <c r="G16" s="160"/>
      <c r="H16" s="155">
        <v>-5.1800000000000068</v>
      </c>
      <c r="I16" s="160"/>
      <c r="J16" s="161">
        <v>29.140000000000043</v>
      </c>
      <c r="K16" s="161"/>
      <c r="L16" s="160">
        <v>98.79000000000002</v>
      </c>
      <c r="M16" s="160"/>
      <c r="N16" s="161">
        <v>28.439999999999941</v>
      </c>
      <c r="O16" s="161"/>
      <c r="P16" s="160">
        <v>-13</v>
      </c>
      <c r="Q16" s="160"/>
      <c r="R16" s="161">
        <v>-17</v>
      </c>
      <c r="S16" s="161"/>
      <c r="T16" s="155">
        <v>93</v>
      </c>
      <c r="U16" s="160"/>
      <c r="V16" s="161"/>
      <c r="W16" s="161"/>
      <c r="X16" s="160"/>
      <c r="Y16" s="160"/>
      <c r="Z16" s="161"/>
      <c r="AA16" s="161"/>
      <c r="AB16" s="160"/>
      <c r="AC16" s="160"/>
      <c r="AD16" s="162"/>
      <c r="AE16" s="162"/>
      <c r="AF16" s="160"/>
      <c r="AG16" s="160"/>
      <c r="AH16" s="162"/>
      <c r="AI16" s="162"/>
      <c r="AJ16" s="160"/>
      <c r="AK16" s="160"/>
    </row>
    <row r="17" spans="3:37" s="159" customFormat="1">
      <c r="C17" s="159" t="str">
        <f>+'Final Accounts'!C13</f>
        <v>Bastille Day</v>
      </c>
      <c r="F17" s="155">
        <f>+'Final Accounts'!F13</f>
        <v>-264.5</v>
      </c>
      <c r="G17" s="160"/>
      <c r="H17" s="155">
        <v>0</v>
      </c>
      <c r="I17" s="160"/>
      <c r="J17" s="161">
        <v>262.39999999999998</v>
      </c>
      <c r="K17" s="161"/>
      <c r="L17" s="160">
        <v>0</v>
      </c>
      <c r="M17" s="160"/>
      <c r="N17" s="161">
        <v>304.11</v>
      </c>
      <c r="O17" s="161"/>
      <c r="P17" s="160"/>
      <c r="Q17" s="160"/>
      <c r="R17" s="161"/>
      <c r="S17" s="161"/>
      <c r="U17" s="160"/>
      <c r="V17" s="161"/>
      <c r="W17" s="161"/>
      <c r="X17" s="160"/>
      <c r="Y17" s="160"/>
      <c r="Z17" s="161"/>
      <c r="AA17" s="161"/>
      <c r="AB17" s="160"/>
      <c r="AC17" s="160"/>
      <c r="AD17" s="162"/>
      <c r="AE17" s="162"/>
      <c r="AF17" s="160"/>
      <c r="AG17" s="160"/>
      <c r="AH17" s="162"/>
      <c r="AI17" s="162"/>
      <c r="AJ17" s="160"/>
      <c r="AK17" s="160"/>
    </row>
    <row r="18" spans="3:37" s="159" customFormat="1">
      <c r="C18" s="159" t="str">
        <f>+'Final Accounts'!C14</f>
        <v>Event 1</v>
      </c>
      <c r="F18" s="155">
        <f>+'Final Accounts'!F14</f>
        <v>0</v>
      </c>
      <c r="G18" s="160"/>
      <c r="H18" s="155">
        <v>330.74</v>
      </c>
      <c r="I18" s="160"/>
      <c r="J18" s="161"/>
      <c r="K18" s="161"/>
      <c r="L18" s="160"/>
      <c r="M18" s="160"/>
      <c r="N18" s="161"/>
      <c r="O18" s="161"/>
      <c r="P18" s="160"/>
      <c r="Q18" s="160"/>
      <c r="R18" s="161"/>
      <c r="S18" s="161"/>
      <c r="U18" s="160"/>
      <c r="V18" s="161"/>
      <c r="W18" s="161"/>
      <c r="X18" s="160"/>
      <c r="Y18" s="160"/>
      <c r="Z18" s="161"/>
      <c r="AA18" s="161"/>
      <c r="AB18" s="160"/>
      <c r="AC18" s="160"/>
      <c r="AD18" s="162"/>
      <c r="AE18" s="162"/>
      <c r="AF18" s="160"/>
      <c r="AG18" s="160"/>
      <c r="AH18" s="162"/>
      <c r="AI18" s="162"/>
      <c r="AJ18" s="160"/>
      <c r="AK18" s="160"/>
    </row>
    <row r="19" spans="3:37" s="159" customFormat="1">
      <c r="C19" s="159" t="str">
        <f>+'Final Accounts'!C15</f>
        <v>Event 2</v>
      </c>
      <c r="F19" s="155">
        <f>+'Final Accounts'!F15</f>
        <v>0</v>
      </c>
      <c r="G19" s="160"/>
      <c r="H19" s="155">
        <v>0</v>
      </c>
      <c r="I19" s="160"/>
      <c r="J19" s="161"/>
      <c r="K19" s="161"/>
      <c r="L19" s="160"/>
      <c r="M19" s="160"/>
      <c r="N19" s="161"/>
      <c r="O19" s="161"/>
      <c r="P19" s="160"/>
      <c r="Q19" s="160"/>
      <c r="R19" s="161"/>
      <c r="S19" s="161"/>
      <c r="U19" s="160"/>
      <c r="V19" s="161"/>
      <c r="W19" s="161"/>
      <c r="X19" s="160"/>
      <c r="Y19" s="160"/>
      <c r="Z19" s="161"/>
      <c r="AA19" s="161"/>
      <c r="AB19" s="160"/>
      <c r="AC19" s="160"/>
      <c r="AD19" s="162"/>
      <c r="AE19" s="162"/>
      <c r="AF19" s="160"/>
      <c r="AG19" s="160"/>
      <c r="AH19" s="162"/>
      <c r="AI19" s="162"/>
      <c r="AJ19" s="160"/>
      <c r="AK19" s="160"/>
    </row>
    <row r="20" spans="3:37" s="159" customFormat="1">
      <c r="C20" s="159" t="s">
        <v>166</v>
      </c>
      <c r="F20" s="155"/>
      <c r="G20" s="160"/>
      <c r="H20" s="155"/>
      <c r="I20" s="160"/>
      <c r="J20" s="161">
        <v>244.2513333334</v>
      </c>
      <c r="K20" s="161"/>
      <c r="L20" s="160"/>
      <c r="M20" s="160"/>
      <c r="N20" s="161"/>
      <c r="O20" s="161"/>
      <c r="P20" s="160"/>
      <c r="Q20" s="160"/>
      <c r="R20" s="161"/>
      <c r="S20" s="161"/>
      <c r="U20" s="160"/>
      <c r="V20" s="161"/>
      <c r="W20" s="161"/>
      <c r="X20" s="160"/>
      <c r="Y20" s="160"/>
      <c r="Z20" s="161"/>
      <c r="AA20" s="161"/>
      <c r="AB20" s="160"/>
      <c r="AC20" s="160"/>
      <c r="AD20" s="162"/>
      <c r="AE20" s="162"/>
      <c r="AF20" s="160"/>
      <c r="AG20" s="160"/>
      <c r="AH20" s="162"/>
      <c r="AI20" s="162"/>
      <c r="AJ20" s="160"/>
      <c r="AK20" s="160"/>
    </row>
    <row r="21" spans="3:37" s="159" customFormat="1">
      <c r="C21" s="159" t="s">
        <v>167</v>
      </c>
      <c r="F21" s="155"/>
      <c r="G21" s="160"/>
      <c r="H21" s="155"/>
      <c r="I21" s="160"/>
      <c r="J21" s="161">
        <v>211.7506666667</v>
      </c>
      <c r="K21" s="161"/>
      <c r="L21" s="160"/>
      <c r="M21" s="160"/>
      <c r="N21" s="161"/>
      <c r="O21" s="161"/>
      <c r="P21" s="160"/>
      <c r="Q21" s="160"/>
      <c r="R21" s="161"/>
      <c r="S21" s="161"/>
      <c r="U21" s="160"/>
      <c r="V21" s="161"/>
      <c r="W21" s="161"/>
      <c r="X21" s="160"/>
      <c r="Y21" s="160"/>
      <c r="Z21" s="161"/>
      <c r="AA21" s="161"/>
      <c r="AB21" s="160"/>
      <c r="AC21" s="160"/>
      <c r="AD21" s="162"/>
      <c r="AE21" s="162"/>
      <c r="AF21" s="160"/>
      <c r="AG21" s="160"/>
      <c r="AH21" s="162"/>
      <c r="AI21" s="162"/>
      <c r="AJ21" s="160"/>
      <c r="AK21" s="160"/>
    </row>
    <row r="22" spans="3:37" s="159" customFormat="1">
      <c r="C22" s="159" t="s">
        <v>172</v>
      </c>
      <c r="G22" s="160"/>
      <c r="I22" s="160"/>
      <c r="J22" s="161">
        <v>38.25</v>
      </c>
      <c r="K22" s="161"/>
      <c r="L22" s="160"/>
      <c r="M22" s="160"/>
      <c r="N22" s="161"/>
      <c r="O22" s="161"/>
      <c r="P22" s="160"/>
      <c r="Q22" s="160"/>
      <c r="R22" s="161"/>
      <c r="S22" s="161"/>
      <c r="U22" s="160"/>
      <c r="V22" s="161"/>
      <c r="W22" s="161"/>
      <c r="X22" s="160"/>
      <c r="Y22" s="160"/>
      <c r="Z22" s="161"/>
      <c r="AA22" s="161"/>
      <c r="AB22" s="160"/>
      <c r="AC22" s="160"/>
      <c r="AD22" s="162"/>
      <c r="AE22" s="162"/>
      <c r="AF22" s="160"/>
      <c r="AG22" s="160"/>
      <c r="AH22" s="162"/>
      <c r="AI22" s="162"/>
      <c r="AJ22" s="160"/>
      <c r="AK22" s="160"/>
    </row>
    <row r="23" spans="3:37" s="159" customFormat="1">
      <c r="C23" s="159" t="s">
        <v>70</v>
      </c>
      <c r="G23" s="160"/>
      <c r="I23" s="160"/>
      <c r="J23" s="161"/>
      <c r="K23" s="161"/>
      <c r="L23" s="160">
        <v>244.95</v>
      </c>
      <c r="M23" s="160"/>
      <c r="N23" s="161"/>
      <c r="O23" s="161"/>
      <c r="P23" s="160"/>
      <c r="Q23" s="160"/>
      <c r="R23" s="161"/>
      <c r="S23" s="161"/>
      <c r="U23" s="160"/>
      <c r="V23" s="161"/>
      <c r="W23" s="161"/>
      <c r="X23" s="160"/>
      <c r="Y23" s="160"/>
      <c r="Z23" s="161"/>
      <c r="AA23" s="161"/>
      <c r="AB23" s="160"/>
      <c r="AC23" s="160"/>
      <c r="AD23" s="162"/>
      <c r="AE23" s="162"/>
      <c r="AF23" s="160"/>
      <c r="AG23" s="160"/>
      <c r="AH23" s="162"/>
      <c r="AI23" s="162"/>
      <c r="AJ23" s="160"/>
      <c r="AK23" s="160"/>
    </row>
    <row r="24" spans="3:37" s="159" customFormat="1">
      <c r="C24" s="159" t="s">
        <v>71</v>
      </c>
      <c r="G24" s="160"/>
      <c r="I24" s="160"/>
      <c r="J24" s="161"/>
      <c r="K24" s="161"/>
      <c r="L24" s="160">
        <v>454.17</v>
      </c>
      <c r="M24" s="160"/>
      <c r="N24" s="161"/>
      <c r="O24" s="161"/>
      <c r="P24" s="160"/>
      <c r="Q24" s="160"/>
      <c r="R24" s="161"/>
      <c r="S24" s="161"/>
      <c r="U24" s="160"/>
      <c r="V24" s="161"/>
      <c r="W24" s="161"/>
      <c r="X24" s="160"/>
      <c r="Y24" s="160"/>
      <c r="Z24" s="161"/>
      <c r="AA24" s="161"/>
      <c r="AB24" s="160"/>
      <c r="AC24" s="160"/>
      <c r="AD24" s="162"/>
      <c r="AE24" s="162"/>
      <c r="AF24" s="160"/>
      <c r="AG24" s="160"/>
      <c r="AH24" s="162"/>
      <c r="AI24" s="162"/>
      <c r="AJ24" s="160"/>
      <c r="AK24" s="160"/>
    </row>
    <row r="25" spans="3:37" s="159" customFormat="1">
      <c r="C25" s="196" t="s">
        <v>61</v>
      </c>
      <c r="F25" s="160"/>
      <c r="G25" s="160"/>
      <c r="H25" s="160"/>
      <c r="I25" s="160"/>
      <c r="J25" s="161"/>
      <c r="K25" s="161"/>
      <c r="L25" s="160"/>
      <c r="M25" s="160"/>
      <c r="N25" s="161">
        <v>519.26000000000022</v>
      </c>
      <c r="O25" s="161"/>
      <c r="P25" s="160"/>
      <c r="Q25" s="160"/>
      <c r="R25" s="161"/>
      <c r="S25" s="161"/>
      <c r="U25" s="160"/>
      <c r="V25" s="161"/>
      <c r="W25" s="161"/>
      <c r="X25" s="160"/>
      <c r="Y25" s="160"/>
      <c r="Z25" s="161"/>
      <c r="AA25" s="161"/>
      <c r="AB25" s="160"/>
      <c r="AC25" s="160"/>
      <c r="AD25" s="162"/>
      <c r="AE25" s="162"/>
      <c r="AF25" s="160"/>
      <c r="AG25" s="160"/>
      <c r="AH25" s="162"/>
      <c r="AI25" s="162"/>
      <c r="AJ25" s="160"/>
      <c r="AK25" s="160"/>
    </row>
    <row r="26" spans="3:37" s="159" customFormat="1">
      <c r="C26" s="159" t="s">
        <v>89</v>
      </c>
      <c r="F26" s="160"/>
      <c r="G26" s="160"/>
      <c r="H26" s="160"/>
      <c r="I26" s="160"/>
      <c r="J26" s="161"/>
      <c r="K26" s="161"/>
      <c r="L26" s="160"/>
      <c r="M26" s="160"/>
      <c r="N26" s="161">
        <v>157.22999999999999</v>
      </c>
      <c r="O26" s="161"/>
      <c r="P26" s="160"/>
      <c r="Q26" s="160"/>
      <c r="R26" s="161"/>
      <c r="S26" s="161"/>
      <c r="U26" s="160"/>
      <c r="V26" s="161"/>
      <c r="W26" s="161"/>
      <c r="X26" s="160"/>
      <c r="Y26" s="160"/>
      <c r="Z26" s="161"/>
      <c r="AA26" s="161"/>
      <c r="AB26" s="160"/>
      <c r="AC26" s="160"/>
      <c r="AD26" s="162"/>
      <c r="AE26" s="162"/>
      <c r="AF26" s="160"/>
      <c r="AG26" s="160"/>
      <c r="AH26" s="162"/>
      <c r="AI26" s="162"/>
      <c r="AJ26" s="160"/>
      <c r="AK26" s="160"/>
    </row>
    <row r="27" spans="3:37" s="159" customFormat="1">
      <c r="C27" s="159" t="s">
        <v>91</v>
      </c>
      <c r="F27" s="160"/>
      <c r="G27" s="160"/>
      <c r="H27" s="160"/>
      <c r="I27" s="160"/>
      <c r="J27" s="161"/>
      <c r="K27" s="161"/>
      <c r="L27" s="160"/>
      <c r="M27" s="160"/>
      <c r="N27" s="161">
        <v>345.88</v>
      </c>
      <c r="O27" s="161"/>
      <c r="P27" s="160"/>
      <c r="Q27" s="160"/>
      <c r="R27" s="161"/>
      <c r="S27" s="161"/>
      <c r="U27" s="160"/>
      <c r="V27" s="161"/>
      <c r="W27" s="161"/>
      <c r="X27" s="160"/>
      <c r="Y27" s="160"/>
      <c r="Z27" s="161"/>
      <c r="AA27" s="161"/>
      <c r="AB27" s="160"/>
      <c r="AC27" s="160"/>
      <c r="AD27" s="162"/>
      <c r="AE27" s="162"/>
      <c r="AF27" s="160"/>
      <c r="AG27" s="160"/>
      <c r="AH27" s="162"/>
      <c r="AI27" s="162"/>
      <c r="AJ27" s="160"/>
      <c r="AK27" s="160"/>
    </row>
    <row r="28" spans="3:37" s="159" customFormat="1">
      <c r="C28" s="159" t="s">
        <v>90</v>
      </c>
      <c r="F28" s="160"/>
      <c r="G28" s="160"/>
      <c r="H28" s="160"/>
      <c r="I28" s="160"/>
      <c r="J28" s="161"/>
      <c r="K28" s="161"/>
      <c r="L28" s="160"/>
      <c r="M28" s="160"/>
      <c r="N28" s="161"/>
      <c r="O28" s="161"/>
      <c r="P28" s="160">
        <v>59</v>
      </c>
      <c r="Q28" s="160"/>
      <c r="R28" s="161"/>
      <c r="S28" s="161"/>
      <c r="T28" s="155"/>
      <c r="U28" s="160"/>
      <c r="V28" s="161"/>
      <c r="W28" s="161"/>
      <c r="X28" s="160"/>
      <c r="Y28" s="160"/>
      <c r="Z28" s="161"/>
      <c r="AA28" s="161"/>
      <c r="AB28" s="160"/>
      <c r="AC28" s="160"/>
      <c r="AD28" s="162"/>
      <c r="AE28" s="162"/>
      <c r="AF28" s="160"/>
      <c r="AG28" s="160"/>
      <c r="AH28" s="162"/>
      <c r="AI28" s="162"/>
      <c r="AJ28" s="160"/>
      <c r="AK28" s="160"/>
    </row>
    <row r="29" spans="3:37" s="159" customFormat="1">
      <c r="C29" s="159" t="s">
        <v>92</v>
      </c>
      <c r="F29" s="160"/>
      <c r="G29" s="160"/>
      <c r="H29" s="160"/>
      <c r="I29" s="160"/>
      <c r="J29" s="161"/>
      <c r="K29" s="161"/>
      <c r="L29" s="160"/>
      <c r="M29" s="160"/>
      <c r="N29" s="161"/>
      <c r="O29" s="161"/>
      <c r="P29" s="160">
        <v>251</v>
      </c>
      <c r="Q29" s="160"/>
      <c r="R29" s="161"/>
      <c r="S29" s="161"/>
      <c r="T29" s="155"/>
      <c r="U29" s="160"/>
      <c r="V29" s="161"/>
      <c r="W29" s="161"/>
      <c r="X29" s="160"/>
      <c r="Y29" s="160"/>
      <c r="Z29" s="161"/>
      <c r="AA29" s="161"/>
      <c r="AB29" s="160"/>
      <c r="AC29" s="160"/>
      <c r="AD29" s="162"/>
      <c r="AE29" s="162"/>
      <c r="AF29" s="160"/>
      <c r="AG29" s="160"/>
      <c r="AH29" s="162"/>
      <c r="AI29" s="162"/>
      <c r="AJ29" s="160"/>
      <c r="AK29" s="160"/>
    </row>
    <row r="30" spans="3:37" s="159" customFormat="1">
      <c r="C30" s="159" t="s">
        <v>93</v>
      </c>
      <c r="F30" s="160"/>
      <c r="G30" s="160"/>
      <c r="H30" s="160"/>
      <c r="I30" s="160"/>
      <c r="J30" s="161"/>
      <c r="K30" s="161"/>
      <c r="L30" s="160"/>
      <c r="M30" s="160"/>
      <c r="N30" s="161"/>
      <c r="O30" s="161"/>
      <c r="P30" s="160">
        <v>205</v>
      </c>
      <c r="Q30" s="160"/>
      <c r="R30" s="161"/>
      <c r="S30" s="161"/>
      <c r="T30" s="155"/>
      <c r="U30" s="160"/>
      <c r="V30" s="161"/>
      <c r="W30" s="161"/>
      <c r="X30" s="160"/>
      <c r="Y30" s="160"/>
      <c r="Z30" s="161"/>
      <c r="AA30" s="161"/>
      <c r="AB30" s="160"/>
      <c r="AC30" s="160"/>
      <c r="AD30" s="162"/>
      <c r="AE30" s="162"/>
      <c r="AF30" s="160"/>
      <c r="AG30" s="160"/>
      <c r="AH30" s="162"/>
      <c r="AI30" s="162"/>
      <c r="AJ30" s="160"/>
      <c r="AK30" s="160"/>
    </row>
    <row r="31" spans="3:37" s="159" customFormat="1">
      <c r="C31" s="159" t="s">
        <v>94</v>
      </c>
      <c r="G31" s="160"/>
      <c r="I31" s="160"/>
      <c r="J31" s="161"/>
      <c r="K31" s="161"/>
      <c r="M31" s="160"/>
      <c r="N31" s="161"/>
      <c r="O31" s="161"/>
      <c r="Q31" s="160"/>
      <c r="R31" s="161">
        <v>220</v>
      </c>
      <c r="S31" s="161"/>
      <c r="T31" s="160"/>
      <c r="U31" s="160"/>
      <c r="V31" s="161"/>
      <c r="W31" s="161"/>
      <c r="X31" s="160"/>
      <c r="Y31" s="160"/>
      <c r="Z31" s="161"/>
      <c r="AA31" s="161"/>
      <c r="AB31" s="160"/>
      <c r="AC31" s="160"/>
      <c r="AD31" s="162"/>
      <c r="AE31" s="162"/>
      <c r="AF31" s="160"/>
      <c r="AG31" s="160"/>
      <c r="AH31" s="162"/>
      <c r="AI31" s="162"/>
      <c r="AJ31" s="160"/>
      <c r="AK31" s="160"/>
    </row>
    <row r="32" spans="3:37" s="159" customFormat="1">
      <c r="C32" s="159" t="s">
        <v>95</v>
      </c>
      <c r="G32" s="160"/>
      <c r="I32" s="160"/>
      <c r="J32" s="161"/>
      <c r="K32" s="161"/>
      <c r="M32" s="160"/>
      <c r="N32" s="161"/>
      <c r="O32" s="161"/>
      <c r="Q32" s="160"/>
      <c r="R32" s="161">
        <v>159</v>
      </c>
      <c r="S32" s="161"/>
      <c r="T32" s="160"/>
      <c r="U32" s="160"/>
      <c r="V32" s="161"/>
      <c r="W32" s="161"/>
      <c r="X32" s="160"/>
      <c r="Y32" s="160"/>
      <c r="Z32" s="161"/>
      <c r="AA32" s="161"/>
      <c r="AB32" s="160"/>
      <c r="AC32" s="160"/>
      <c r="AD32" s="162"/>
      <c r="AE32" s="162"/>
      <c r="AF32" s="160"/>
      <c r="AG32" s="160"/>
      <c r="AH32" s="162"/>
      <c r="AI32" s="162"/>
      <c r="AJ32" s="160"/>
      <c r="AK32" s="160"/>
    </row>
    <row r="33" spans="3:37" s="159" customFormat="1">
      <c r="C33" s="159" t="s">
        <v>96</v>
      </c>
      <c r="G33" s="160"/>
      <c r="I33" s="160"/>
      <c r="J33" s="161"/>
      <c r="K33" s="161"/>
      <c r="M33" s="160"/>
      <c r="N33" s="161"/>
      <c r="O33" s="161"/>
      <c r="Q33" s="160"/>
      <c r="R33" s="161">
        <v>103</v>
      </c>
      <c r="S33" s="161"/>
      <c r="T33" s="160"/>
      <c r="U33" s="160"/>
      <c r="V33" s="161"/>
      <c r="W33" s="161"/>
      <c r="X33" s="160"/>
      <c r="Y33" s="160"/>
      <c r="Z33" s="161"/>
      <c r="AA33" s="161"/>
      <c r="AB33" s="160"/>
      <c r="AC33" s="160"/>
      <c r="AD33" s="162"/>
      <c r="AE33" s="162"/>
      <c r="AF33" s="160"/>
      <c r="AG33" s="160"/>
      <c r="AH33" s="162"/>
      <c r="AI33" s="162"/>
      <c r="AJ33" s="160"/>
      <c r="AK33" s="160"/>
    </row>
    <row r="34" spans="3:37" s="159" customFormat="1">
      <c r="C34" s="159" t="s">
        <v>114</v>
      </c>
      <c r="F34" s="160"/>
      <c r="G34" s="160"/>
      <c r="H34" s="160"/>
      <c r="I34" s="160"/>
      <c r="J34" s="161"/>
      <c r="K34" s="161"/>
      <c r="L34" s="160"/>
      <c r="M34" s="160"/>
      <c r="N34" s="161"/>
      <c r="O34" s="161"/>
      <c r="P34" s="160"/>
      <c r="Q34" s="160"/>
      <c r="R34" s="161"/>
      <c r="S34" s="161"/>
      <c r="T34" s="160">
        <v>195.51</v>
      </c>
      <c r="U34" s="160"/>
      <c r="V34" s="161"/>
      <c r="W34" s="161"/>
      <c r="X34" s="160"/>
      <c r="Y34" s="160"/>
      <c r="Z34" s="161"/>
      <c r="AA34" s="161"/>
      <c r="AB34" s="160"/>
      <c r="AC34" s="160"/>
      <c r="AD34" s="162"/>
      <c r="AE34" s="162"/>
      <c r="AF34" s="160"/>
      <c r="AG34" s="160"/>
      <c r="AH34" s="162"/>
      <c r="AI34" s="162"/>
      <c r="AJ34" s="160"/>
      <c r="AK34" s="160"/>
    </row>
    <row r="35" spans="3:37" s="159" customFormat="1">
      <c r="C35" s="159" t="s">
        <v>115</v>
      </c>
      <c r="F35" s="160"/>
      <c r="G35" s="160"/>
      <c r="H35" s="160"/>
      <c r="I35" s="160"/>
      <c r="J35" s="161"/>
      <c r="K35" s="161"/>
      <c r="L35" s="160"/>
      <c r="M35" s="160"/>
      <c r="N35" s="161"/>
      <c r="O35" s="161"/>
      <c r="P35" s="160"/>
      <c r="Q35" s="160"/>
      <c r="R35" s="161"/>
      <c r="S35" s="161"/>
      <c r="T35" s="160">
        <v>212.51</v>
      </c>
      <c r="U35" s="160"/>
      <c r="V35" s="161"/>
      <c r="W35" s="161"/>
      <c r="X35" s="160"/>
      <c r="Y35" s="160"/>
      <c r="Z35" s="161"/>
      <c r="AA35" s="161"/>
      <c r="AB35" s="160"/>
      <c r="AC35" s="160"/>
      <c r="AD35" s="162"/>
      <c r="AE35" s="162"/>
      <c r="AF35" s="160"/>
      <c r="AG35" s="160"/>
      <c r="AH35" s="162"/>
      <c r="AI35" s="162"/>
      <c r="AJ35" s="160"/>
      <c r="AK35" s="160"/>
    </row>
    <row r="36" spans="3:37" s="159" customFormat="1">
      <c r="C36" s="159" t="s">
        <v>116</v>
      </c>
      <c r="F36" s="160"/>
      <c r="G36" s="160"/>
      <c r="H36" s="160"/>
      <c r="I36" s="160"/>
      <c r="J36" s="161"/>
      <c r="K36" s="161"/>
      <c r="L36" s="160"/>
      <c r="M36" s="160"/>
      <c r="N36" s="161"/>
      <c r="O36" s="161"/>
      <c r="P36" s="160"/>
      <c r="Q36" s="160"/>
      <c r="R36" s="161"/>
      <c r="S36" s="161"/>
      <c r="T36" s="160">
        <v>118</v>
      </c>
      <c r="U36" s="160"/>
      <c r="V36" s="161"/>
      <c r="W36" s="161"/>
      <c r="X36" s="160"/>
      <c r="Y36" s="160"/>
      <c r="Z36" s="161"/>
      <c r="AA36" s="161"/>
      <c r="AB36" s="160"/>
      <c r="AC36" s="160"/>
      <c r="AD36" s="162"/>
      <c r="AE36" s="162"/>
      <c r="AF36" s="160"/>
      <c r="AG36" s="160"/>
      <c r="AH36" s="162"/>
      <c r="AI36" s="162"/>
      <c r="AJ36" s="160"/>
      <c r="AK36" s="160"/>
    </row>
    <row r="37" spans="3:37">
      <c r="C37" s="149" t="s">
        <v>117</v>
      </c>
      <c r="F37" s="155"/>
      <c r="G37" s="155"/>
      <c r="H37" s="155"/>
      <c r="I37" s="155"/>
      <c r="J37" s="156"/>
      <c r="K37" s="156"/>
      <c r="L37" s="155"/>
      <c r="M37" s="155"/>
      <c r="N37" s="156"/>
      <c r="O37" s="156"/>
      <c r="P37" s="155"/>
      <c r="Q37" s="155"/>
      <c r="R37" s="156"/>
      <c r="S37" s="156"/>
      <c r="T37" s="155"/>
      <c r="U37" s="155"/>
      <c r="V37" s="156">
        <v>167</v>
      </c>
      <c r="W37" s="156"/>
      <c r="X37" s="155"/>
      <c r="Y37" s="155"/>
      <c r="Z37" s="156"/>
      <c r="AA37" s="156"/>
      <c r="AB37" s="155"/>
      <c r="AC37" s="155"/>
      <c r="AD37" s="157"/>
      <c r="AE37" s="157"/>
      <c r="AF37" s="155"/>
      <c r="AG37" s="155"/>
      <c r="AH37" s="157"/>
      <c r="AI37" s="157"/>
      <c r="AJ37" s="155"/>
      <c r="AK37" s="155"/>
    </row>
    <row r="38" spans="3:37">
      <c r="C38" s="149" t="s">
        <v>118</v>
      </c>
      <c r="F38" s="155"/>
      <c r="G38" s="155"/>
      <c r="H38" s="155"/>
      <c r="I38" s="155"/>
      <c r="J38" s="156"/>
      <c r="K38" s="156"/>
      <c r="L38" s="155"/>
      <c r="M38" s="155"/>
      <c r="N38" s="156"/>
      <c r="O38" s="156"/>
      <c r="P38" s="155"/>
      <c r="Q38" s="155"/>
      <c r="R38" s="156"/>
      <c r="S38" s="156"/>
      <c r="T38" s="155"/>
      <c r="U38" s="155"/>
      <c r="V38" s="156">
        <v>69</v>
      </c>
      <c r="W38" s="156"/>
      <c r="X38" s="155"/>
      <c r="Y38" s="155"/>
      <c r="Z38" s="156"/>
      <c r="AA38" s="156"/>
      <c r="AB38" s="155"/>
      <c r="AC38" s="155"/>
      <c r="AD38" s="157"/>
      <c r="AE38" s="157"/>
      <c r="AF38" s="155"/>
      <c r="AG38" s="155"/>
      <c r="AH38" s="157"/>
      <c r="AI38" s="157"/>
      <c r="AJ38" s="155"/>
      <c r="AK38" s="155"/>
    </row>
    <row r="39" spans="3:37">
      <c r="C39" s="149" t="s">
        <v>119</v>
      </c>
      <c r="F39" s="155"/>
      <c r="G39" s="155"/>
      <c r="H39" s="155"/>
      <c r="I39" s="155"/>
      <c r="J39" s="156"/>
      <c r="K39" s="156"/>
      <c r="L39" s="155"/>
      <c r="M39" s="155"/>
      <c r="N39" s="156"/>
      <c r="O39" s="156"/>
      <c r="P39" s="155"/>
      <c r="Q39" s="155"/>
      <c r="R39" s="156"/>
      <c r="S39" s="156"/>
      <c r="T39" s="155"/>
      <c r="U39" s="155"/>
      <c r="V39" s="156">
        <v>110</v>
      </c>
      <c r="W39" s="156"/>
      <c r="X39" s="155"/>
      <c r="Y39" s="155"/>
      <c r="Z39" s="156"/>
      <c r="AA39" s="156"/>
      <c r="AB39" s="155"/>
      <c r="AC39" s="155"/>
      <c r="AD39" s="157"/>
      <c r="AE39" s="157"/>
      <c r="AF39" s="155"/>
      <c r="AG39" s="155"/>
      <c r="AH39" s="157"/>
      <c r="AI39" s="157"/>
      <c r="AJ39" s="155"/>
      <c r="AK39" s="155"/>
    </row>
    <row r="40" spans="3:37">
      <c r="C40" s="149" t="s">
        <v>120</v>
      </c>
      <c r="F40" s="155"/>
      <c r="G40" s="155"/>
      <c r="H40" s="155"/>
      <c r="I40" s="155"/>
      <c r="J40" s="156"/>
      <c r="K40" s="156"/>
      <c r="L40" s="155"/>
      <c r="M40" s="155"/>
      <c r="N40" s="156"/>
      <c r="O40" s="156"/>
      <c r="P40" s="155"/>
      <c r="Q40" s="155"/>
      <c r="R40" s="156"/>
      <c r="S40" s="156"/>
      <c r="T40" s="155"/>
      <c r="U40" s="155"/>
      <c r="V40" s="156">
        <v>45</v>
      </c>
      <c r="W40" s="156"/>
      <c r="X40" s="155"/>
      <c r="Y40" s="155"/>
      <c r="Z40" s="156"/>
      <c r="AA40" s="156"/>
      <c r="AB40" s="155"/>
      <c r="AC40" s="155"/>
      <c r="AD40" s="157"/>
      <c r="AE40" s="157"/>
      <c r="AF40" s="155"/>
      <c r="AG40" s="155"/>
      <c r="AH40" s="157"/>
      <c r="AI40" s="157"/>
      <c r="AJ40" s="155"/>
      <c r="AK40" s="155"/>
    </row>
    <row r="41" spans="3:37">
      <c r="C41" s="149" t="s">
        <v>121</v>
      </c>
      <c r="F41" s="155"/>
      <c r="G41" s="155"/>
      <c r="H41" s="155"/>
      <c r="I41" s="155"/>
      <c r="J41" s="156"/>
      <c r="K41" s="156"/>
      <c r="L41" s="155"/>
      <c r="M41" s="155"/>
      <c r="N41" s="156"/>
      <c r="O41" s="156"/>
      <c r="P41" s="155"/>
      <c r="Q41" s="155"/>
      <c r="R41" s="156"/>
      <c r="S41" s="156"/>
      <c r="T41" s="155"/>
      <c r="U41" s="155"/>
      <c r="V41" s="156">
        <v>161</v>
      </c>
      <c r="W41" s="156"/>
      <c r="X41" s="155"/>
      <c r="Y41" s="155"/>
      <c r="Z41" s="156"/>
      <c r="AA41" s="156"/>
      <c r="AB41" s="155"/>
      <c r="AC41" s="155"/>
      <c r="AD41" s="157"/>
      <c r="AE41" s="157"/>
      <c r="AF41" s="155"/>
      <c r="AG41" s="155"/>
      <c r="AH41" s="157"/>
      <c r="AI41" s="157"/>
      <c r="AJ41" s="155"/>
      <c r="AK41" s="155"/>
    </row>
    <row r="42" spans="3:37">
      <c r="C42" s="149" t="s">
        <v>122</v>
      </c>
      <c r="F42" s="155"/>
      <c r="G42" s="155"/>
      <c r="H42" s="155"/>
      <c r="I42" s="155"/>
      <c r="J42" s="156"/>
      <c r="K42" s="156"/>
      <c r="L42" s="155"/>
      <c r="M42" s="155"/>
      <c r="N42" s="156"/>
      <c r="O42" s="156"/>
      <c r="P42" s="155"/>
      <c r="Q42" s="155"/>
      <c r="R42" s="156"/>
      <c r="S42" s="156"/>
      <c r="T42" s="155"/>
      <c r="U42" s="155"/>
      <c r="V42" s="156">
        <v>-69</v>
      </c>
      <c r="W42" s="156"/>
      <c r="X42" s="155"/>
      <c r="Y42" s="155"/>
      <c r="Z42" s="156"/>
      <c r="AA42" s="156"/>
      <c r="AB42" s="155"/>
      <c r="AC42" s="155"/>
      <c r="AD42" s="157"/>
      <c r="AE42" s="157"/>
      <c r="AF42" s="155"/>
      <c r="AG42" s="155"/>
      <c r="AH42" s="157"/>
      <c r="AI42" s="157"/>
      <c r="AJ42" s="155"/>
      <c r="AK42" s="155"/>
    </row>
    <row r="43" spans="3:37">
      <c r="C43" s="149" t="s">
        <v>123</v>
      </c>
      <c r="F43" s="155"/>
      <c r="G43" s="155"/>
      <c r="H43" s="155"/>
      <c r="I43" s="155"/>
      <c r="J43" s="156"/>
      <c r="K43" s="156"/>
      <c r="L43" s="155"/>
      <c r="M43" s="155"/>
      <c r="N43" s="156"/>
      <c r="O43" s="156"/>
      <c r="P43" s="155"/>
      <c r="Q43" s="155"/>
      <c r="R43" s="156"/>
      <c r="S43" s="156"/>
      <c r="T43" s="155"/>
      <c r="U43" s="155"/>
      <c r="V43" s="156"/>
      <c r="W43" s="156"/>
      <c r="X43" s="155">
        <v>214</v>
      </c>
      <c r="Y43" s="155"/>
      <c r="Z43" s="156"/>
      <c r="AA43" s="156"/>
      <c r="AB43" s="155"/>
      <c r="AC43" s="155"/>
      <c r="AD43" s="157"/>
      <c r="AE43" s="157"/>
      <c r="AF43" s="155"/>
      <c r="AG43" s="155"/>
      <c r="AH43" s="157"/>
      <c r="AI43" s="157"/>
      <c r="AJ43" s="155"/>
      <c r="AK43" s="155"/>
    </row>
    <row r="44" spans="3:37">
      <c r="C44" s="149" t="s">
        <v>124</v>
      </c>
      <c r="F44" s="155"/>
      <c r="G44" s="155"/>
      <c r="H44" s="155"/>
      <c r="I44" s="155"/>
      <c r="J44" s="156"/>
      <c r="K44" s="156"/>
      <c r="L44" s="155"/>
      <c r="M44" s="155"/>
      <c r="N44" s="156"/>
      <c r="O44" s="156"/>
      <c r="P44" s="155"/>
      <c r="Q44" s="155"/>
      <c r="R44" s="156"/>
      <c r="S44" s="156"/>
      <c r="T44" s="155"/>
      <c r="U44" s="155"/>
      <c r="V44" s="156"/>
      <c r="W44" s="156"/>
      <c r="X44" s="155">
        <v>39</v>
      </c>
      <c r="Y44" s="155"/>
      <c r="Z44" s="156"/>
      <c r="AA44" s="156"/>
      <c r="AB44" s="155"/>
      <c r="AC44" s="155"/>
      <c r="AD44" s="157"/>
      <c r="AE44" s="157"/>
      <c r="AF44" s="155"/>
      <c r="AG44" s="155"/>
      <c r="AH44" s="157"/>
      <c r="AI44" s="157"/>
      <c r="AJ44" s="155"/>
      <c r="AK44" s="155"/>
    </row>
    <row r="45" spans="3:37">
      <c r="C45" s="149" t="s">
        <v>125</v>
      </c>
      <c r="F45" s="155"/>
      <c r="G45" s="155"/>
      <c r="H45" s="155"/>
      <c r="I45" s="155"/>
      <c r="J45" s="156"/>
      <c r="K45" s="156"/>
      <c r="L45" s="155"/>
      <c r="M45" s="155"/>
      <c r="N45" s="156"/>
      <c r="O45" s="156"/>
      <c r="P45" s="155"/>
      <c r="Q45" s="155"/>
      <c r="R45" s="156"/>
      <c r="S45" s="156"/>
      <c r="T45" s="155"/>
      <c r="U45" s="155"/>
      <c r="V45" s="156"/>
      <c r="W45" s="156"/>
      <c r="X45" s="155">
        <v>331</v>
      </c>
      <c r="Y45" s="155"/>
      <c r="Z45" s="156"/>
      <c r="AA45" s="156"/>
      <c r="AB45" s="155"/>
      <c r="AC45" s="155"/>
      <c r="AD45" s="157"/>
      <c r="AE45" s="157"/>
      <c r="AF45" s="155"/>
      <c r="AG45" s="155"/>
      <c r="AH45" s="157"/>
      <c r="AI45" s="157"/>
      <c r="AJ45" s="155"/>
      <c r="AK45" s="155"/>
    </row>
    <row r="46" spans="3:37">
      <c r="C46" s="149" t="s">
        <v>126</v>
      </c>
      <c r="F46" s="155"/>
      <c r="G46" s="155"/>
      <c r="H46" s="155"/>
      <c r="I46" s="155"/>
      <c r="J46" s="156"/>
      <c r="K46" s="156"/>
      <c r="L46" s="155"/>
      <c r="M46" s="155"/>
      <c r="N46" s="156"/>
      <c r="O46" s="156"/>
      <c r="P46" s="155"/>
      <c r="Q46" s="155"/>
      <c r="R46" s="156"/>
      <c r="S46" s="156"/>
      <c r="T46" s="155"/>
      <c r="U46" s="155"/>
      <c r="V46" s="156"/>
      <c r="W46" s="156"/>
      <c r="X46" s="155">
        <v>190</v>
      </c>
      <c r="Y46" s="155"/>
      <c r="Z46" s="156"/>
      <c r="AA46" s="156"/>
      <c r="AB46" s="155"/>
      <c r="AC46" s="155"/>
      <c r="AD46" s="157"/>
      <c r="AE46" s="157"/>
      <c r="AF46" s="155"/>
      <c r="AG46" s="155"/>
      <c r="AH46" s="157"/>
      <c r="AI46" s="157"/>
      <c r="AJ46" s="155"/>
      <c r="AK46" s="155"/>
    </row>
    <row r="47" spans="3:37">
      <c r="C47" s="149" t="s">
        <v>127</v>
      </c>
      <c r="F47" s="155"/>
      <c r="G47" s="155"/>
      <c r="H47" s="155"/>
      <c r="I47" s="155"/>
      <c r="J47" s="156"/>
      <c r="K47" s="156"/>
      <c r="L47" s="155"/>
      <c r="M47" s="155"/>
      <c r="N47" s="156"/>
      <c r="O47" s="156"/>
      <c r="P47" s="155"/>
      <c r="Q47" s="155"/>
      <c r="R47" s="156"/>
      <c r="S47" s="156"/>
      <c r="T47" s="155"/>
      <c r="U47" s="155"/>
      <c r="V47" s="156"/>
      <c r="W47" s="156"/>
      <c r="X47" s="155">
        <v>176</v>
      </c>
      <c r="Y47" s="155"/>
      <c r="Z47" s="156"/>
      <c r="AA47" s="156"/>
      <c r="AB47" s="155"/>
      <c r="AC47" s="155"/>
      <c r="AD47" s="157"/>
      <c r="AE47" s="157"/>
      <c r="AF47" s="155"/>
      <c r="AG47" s="155"/>
      <c r="AH47" s="157"/>
      <c r="AI47" s="157"/>
      <c r="AJ47" s="155"/>
      <c r="AK47" s="155"/>
    </row>
    <row r="48" spans="3:37">
      <c r="C48" s="149" t="s">
        <v>128</v>
      </c>
      <c r="F48" s="155"/>
      <c r="G48" s="155"/>
      <c r="H48" s="155"/>
      <c r="I48" s="155"/>
      <c r="J48" s="156"/>
      <c r="K48" s="156"/>
      <c r="L48" s="155"/>
      <c r="M48" s="155"/>
      <c r="N48" s="156"/>
      <c r="O48" s="156"/>
      <c r="P48" s="155"/>
      <c r="Q48" s="155"/>
      <c r="R48" s="156"/>
      <c r="S48" s="156"/>
      <c r="T48" s="155"/>
      <c r="U48" s="155"/>
      <c r="V48" s="156"/>
      <c r="W48" s="156"/>
      <c r="X48" s="155"/>
      <c r="Y48" s="155"/>
      <c r="Z48" s="156">
        <v>123</v>
      </c>
      <c r="AA48" s="156"/>
      <c r="AB48" s="155"/>
      <c r="AC48" s="155"/>
      <c r="AD48" s="157"/>
      <c r="AE48" s="157"/>
      <c r="AF48" s="155"/>
      <c r="AG48" s="155"/>
      <c r="AH48" s="157"/>
      <c r="AI48" s="157"/>
      <c r="AJ48" s="155"/>
      <c r="AK48" s="155"/>
    </row>
    <row r="49" spans="3:37">
      <c r="C49" s="149" t="s">
        <v>129</v>
      </c>
      <c r="F49" s="155"/>
      <c r="G49" s="155"/>
      <c r="H49" s="155"/>
      <c r="I49" s="155"/>
      <c r="J49" s="156"/>
      <c r="K49" s="156"/>
      <c r="L49" s="155"/>
      <c r="M49" s="155"/>
      <c r="N49" s="156"/>
      <c r="O49" s="156"/>
      <c r="P49" s="155"/>
      <c r="Q49" s="155"/>
      <c r="R49" s="156"/>
      <c r="S49" s="156"/>
      <c r="T49" s="155"/>
      <c r="U49" s="155"/>
      <c r="V49" s="156"/>
      <c r="W49" s="156"/>
      <c r="X49" s="155"/>
      <c r="Y49" s="155"/>
      <c r="Z49" s="156">
        <v>97</v>
      </c>
      <c r="AA49" s="156"/>
      <c r="AB49" s="155"/>
      <c r="AC49" s="155"/>
      <c r="AD49" s="157"/>
      <c r="AE49" s="157"/>
      <c r="AF49" s="155"/>
      <c r="AG49" s="155"/>
      <c r="AH49" s="157"/>
      <c r="AI49" s="157"/>
      <c r="AJ49" s="155"/>
      <c r="AK49" s="155"/>
    </row>
    <row r="50" spans="3:37">
      <c r="C50" s="149" t="s">
        <v>130</v>
      </c>
      <c r="F50" s="155"/>
      <c r="G50" s="155"/>
      <c r="H50" s="155"/>
      <c r="I50" s="155"/>
      <c r="J50" s="156"/>
      <c r="K50" s="156"/>
      <c r="L50" s="155"/>
      <c r="M50" s="155"/>
      <c r="N50" s="156"/>
      <c r="O50" s="156"/>
      <c r="P50" s="155"/>
      <c r="Q50" s="155"/>
      <c r="R50" s="156"/>
      <c r="S50" s="156"/>
      <c r="T50" s="155"/>
      <c r="U50" s="155"/>
      <c r="V50" s="156"/>
      <c r="W50" s="156"/>
      <c r="X50" s="155"/>
      <c r="Y50" s="155"/>
      <c r="Z50" s="156">
        <v>160</v>
      </c>
      <c r="AA50" s="156"/>
      <c r="AB50" s="155"/>
      <c r="AC50" s="155"/>
      <c r="AD50" s="157"/>
      <c r="AE50" s="157"/>
      <c r="AF50" s="155"/>
      <c r="AG50" s="155"/>
      <c r="AH50" s="157"/>
      <c r="AI50" s="157"/>
      <c r="AJ50" s="155"/>
      <c r="AK50" s="155"/>
    </row>
    <row r="51" spans="3:37">
      <c r="C51" s="149" t="s">
        <v>131</v>
      </c>
      <c r="F51" s="155"/>
      <c r="G51" s="155"/>
      <c r="H51" s="155"/>
      <c r="I51" s="155"/>
      <c r="J51" s="156"/>
      <c r="K51" s="156"/>
      <c r="L51" s="155"/>
      <c r="M51" s="155"/>
      <c r="N51" s="156"/>
      <c r="O51" s="156"/>
      <c r="P51" s="155"/>
      <c r="Q51" s="155"/>
      <c r="R51" s="156"/>
      <c r="S51" s="156"/>
      <c r="T51" s="155"/>
      <c r="U51" s="155"/>
      <c r="V51" s="156"/>
      <c r="W51" s="156"/>
      <c r="X51" s="155"/>
      <c r="Y51" s="155"/>
      <c r="Z51" s="156">
        <v>8</v>
      </c>
      <c r="AA51" s="156"/>
      <c r="AB51" s="155"/>
      <c r="AC51" s="155"/>
      <c r="AD51" s="157"/>
      <c r="AE51" s="157"/>
      <c r="AF51" s="155"/>
      <c r="AG51" s="155"/>
      <c r="AH51" s="157"/>
      <c r="AI51" s="157"/>
      <c r="AJ51" s="155"/>
      <c r="AK51" s="155"/>
    </row>
    <row r="52" spans="3:37">
      <c r="C52" s="149" t="s">
        <v>127</v>
      </c>
      <c r="F52" s="155"/>
      <c r="G52" s="155"/>
      <c r="H52" s="155"/>
      <c r="I52" s="155"/>
      <c r="J52" s="156"/>
      <c r="K52" s="156"/>
      <c r="L52" s="155"/>
      <c r="M52" s="155"/>
      <c r="N52" s="156"/>
      <c r="O52" s="156"/>
      <c r="P52" s="155"/>
      <c r="Q52" s="155"/>
      <c r="R52" s="156"/>
      <c r="S52" s="156"/>
      <c r="T52" s="155"/>
      <c r="U52" s="155"/>
      <c r="V52" s="156"/>
      <c r="W52" s="156"/>
      <c r="X52" s="155"/>
      <c r="Y52" s="155"/>
      <c r="Z52" s="156">
        <v>208</v>
      </c>
      <c r="AA52" s="156"/>
      <c r="AB52" s="155"/>
      <c r="AC52" s="155"/>
      <c r="AD52" s="157"/>
      <c r="AE52" s="157"/>
      <c r="AF52" s="155"/>
      <c r="AG52" s="155"/>
      <c r="AH52" s="157"/>
      <c r="AI52" s="157"/>
      <c r="AJ52" s="155"/>
      <c r="AK52" s="155"/>
    </row>
    <row r="53" spans="3:37">
      <c r="C53" s="149" t="s">
        <v>132</v>
      </c>
      <c r="F53" s="155"/>
      <c r="G53" s="155"/>
      <c r="H53" s="155"/>
      <c r="I53" s="155"/>
      <c r="J53" s="156"/>
      <c r="K53" s="156"/>
      <c r="L53" s="155"/>
      <c r="M53" s="155"/>
      <c r="N53" s="156"/>
      <c r="O53" s="156"/>
      <c r="P53" s="155"/>
      <c r="Q53" s="155"/>
      <c r="R53" s="156"/>
      <c r="S53" s="156"/>
      <c r="T53" s="155"/>
      <c r="U53" s="155"/>
      <c r="V53" s="156"/>
      <c r="W53" s="156"/>
      <c r="X53" s="155"/>
      <c r="Y53" s="155"/>
      <c r="Z53" s="156"/>
      <c r="AA53" s="156"/>
      <c r="AB53" s="155">
        <v>65.099999999999994</v>
      </c>
      <c r="AC53" s="155"/>
      <c r="AD53" s="157"/>
      <c r="AE53" s="157"/>
      <c r="AF53" s="155"/>
      <c r="AG53" s="155"/>
      <c r="AH53" s="157"/>
      <c r="AI53" s="157"/>
      <c r="AJ53" s="155"/>
      <c r="AK53" s="155"/>
    </row>
    <row r="54" spans="3:37">
      <c r="C54" s="149" t="s">
        <v>133</v>
      </c>
      <c r="F54" s="155"/>
      <c r="G54" s="155"/>
      <c r="H54" s="155"/>
      <c r="I54" s="155"/>
      <c r="J54" s="156"/>
      <c r="K54" s="156"/>
      <c r="L54" s="155"/>
      <c r="M54" s="155"/>
      <c r="N54" s="156"/>
      <c r="O54" s="156"/>
      <c r="P54" s="155"/>
      <c r="Q54" s="155"/>
      <c r="R54" s="156"/>
      <c r="S54" s="156"/>
      <c r="T54" s="155"/>
      <c r="U54" s="155"/>
      <c r="V54" s="156"/>
      <c r="W54" s="156"/>
      <c r="X54" s="155"/>
      <c r="Y54" s="155"/>
      <c r="Z54" s="156"/>
      <c r="AA54" s="156"/>
      <c r="AB54" s="155">
        <v>163.44</v>
      </c>
      <c r="AC54" s="155"/>
      <c r="AD54" s="157"/>
      <c r="AE54" s="157"/>
      <c r="AF54" s="155"/>
      <c r="AG54" s="155"/>
      <c r="AH54" s="157"/>
      <c r="AI54" s="157"/>
      <c r="AJ54" s="155"/>
      <c r="AK54" s="155"/>
    </row>
    <row r="55" spans="3:37">
      <c r="C55" s="149" t="s">
        <v>134</v>
      </c>
      <c r="F55" s="155"/>
      <c r="G55" s="155"/>
      <c r="H55" s="155"/>
      <c r="I55" s="155"/>
      <c r="J55" s="156"/>
      <c r="K55" s="156"/>
      <c r="L55" s="155"/>
      <c r="M55" s="155"/>
      <c r="N55" s="156"/>
      <c r="O55" s="156"/>
      <c r="P55" s="155"/>
      <c r="Q55" s="155"/>
      <c r="R55" s="156"/>
      <c r="S55" s="156"/>
      <c r="T55" s="155"/>
      <c r="U55" s="155"/>
      <c r="V55" s="156"/>
      <c r="W55" s="156"/>
      <c r="X55" s="155"/>
      <c r="Y55" s="155"/>
      <c r="Z55" s="156"/>
      <c r="AA55" s="156"/>
      <c r="AB55" s="155">
        <v>207.34</v>
      </c>
      <c r="AC55" s="155"/>
      <c r="AD55" s="157"/>
      <c r="AE55" s="157"/>
      <c r="AF55" s="155"/>
      <c r="AG55" s="155"/>
      <c r="AH55" s="157"/>
      <c r="AI55" s="157"/>
      <c r="AJ55" s="155"/>
      <c r="AK55" s="155"/>
    </row>
    <row r="56" spans="3:37">
      <c r="C56" s="149" t="s">
        <v>135</v>
      </c>
      <c r="F56" s="155"/>
      <c r="G56" s="155"/>
      <c r="H56" s="155"/>
      <c r="I56" s="155"/>
      <c r="J56" s="156"/>
      <c r="K56" s="156"/>
      <c r="L56" s="155"/>
      <c r="M56" s="155"/>
      <c r="N56" s="156"/>
      <c r="O56" s="156"/>
      <c r="P56" s="155"/>
      <c r="Q56" s="155"/>
      <c r="R56" s="156"/>
      <c r="S56" s="156"/>
      <c r="T56" s="155"/>
      <c r="U56" s="155"/>
      <c r="V56" s="156"/>
      <c r="W56" s="156"/>
      <c r="X56" s="155"/>
      <c r="Y56" s="155"/>
      <c r="Z56" s="156"/>
      <c r="AA56" s="156"/>
      <c r="AB56" s="155">
        <v>294.5</v>
      </c>
      <c r="AC56" s="155"/>
      <c r="AD56" s="157"/>
      <c r="AE56" s="157"/>
      <c r="AF56" s="155"/>
      <c r="AG56" s="155"/>
      <c r="AH56" s="157"/>
      <c r="AI56" s="157"/>
      <c r="AJ56" s="155"/>
      <c r="AK56" s="155"/>
    </row>
    <row r="57" spans="3:37">
      <c r="C57" s="149" t="s">
        <v>136</v>
      </c>
      <c r="F57" s="155"/>
      <c r="G57" s="155"/>
      <c r="H57" s="155"/>
      <c r="I57" s="155"/>
      <c r="J57" s="156"/>
      <c r="K57" s="156"/>
      <c r="L57" s="155"/>
      <c r="M57" s="155"/>
      <c r="N57" s="156"/>
      <c r="O57" s="156"/>
      <c r="P57" s="155"/>
      <c r="Q57" s="155"/>
      <c r="R57" s="156"/>
      <c r="S57" s="156"/>
      <c r="T57" s="155"/>
      <c r="U57" s="155"/>
      <c r="V57" s="156"/>
      <c r="W57" s="156"/>
      <c r="X57" s="155"/>
      <c r="Y57" s="155"/>
      <c r="Z57" s="156"/>
      <c r="AA57" s="156"/>
      <c r="AB57" s="155">
        <v>136.28</v>
      </c>
      <c r="AC57" s="155"/>
      <c r="AD57" s="157">
        <v>116.3</v>
      </c>
      <c r="AE57" s="157"/>
      <c r="AF57" s="155">
        <v>242.76</v>
      </c>
      <c r="AG57" s="155"/>
      <c r="AH57" s="157"/>
      <c r="AI57" s="157"/>
      <c r="AJ57" s="155"/>
      <c r="AK57" s="155"/>
    </row>
    <row r="58" spans="3:37">
      <c r="C58" s="149" t="s">
        <v>137</v>
      </c>
      <c r="F58" s="155"/>
      <c r="G58" s="155"/>
      <c r="H58" s="155"/>
      <c r="I58" s="155"/>
      <c r="J58" s="156"/>
      <c r="K58" s="156"/>
      <c r="L58" s="155"/>
      <c r="M58" s="155"/>
      <c r="N58" s="156"/>
      <c r="O58" s="156"/>
      <c r="P58" s="155"/>
      <c r="Q58" s="155"/>
      <c r="R58" s="156"/>
      <c r="S58" s="156"/>
      <c r="T58" s="155"/>
      <c r="U58" s="155"/>
      <c r="V58" s="156"/>
      <c r="W58" s="156"/>
      <c r="X58" s="155"/>
      <c r="Y58" s="155"/>
      <c r="Z58" s="156"/>
      <c r="AA58" s="156"/>
      <c r="AB58" s="155"/>
      <c r="AC58" s="155"/>
      <c r="AD58" s="157">
        <v>173.56</v>
      </c>
      <c r="AE58" s="157"/>
      <c r="AF58" s="155"/>
      <c r="AG58" s="155"/>
      <c r="AH58" s="157"/>
      <c r="AI58" s="157"/>
      <c r="AJ58" s="155"/>
      <c r="AK58" s="155"/>
    </row>
    <row r="59" spans="3:37">
      <c r="C59" s="149" t="s">
        <v>138</v>
      </c>
      <c r="F59" s="155"/>
      <c r="G59" s="155"/>
      <c r="H59" s="155"/>
      <c r="I59" s="155"/>
      <c r="J59" s="156"/>
      <c r="K59" s="156"/>
      <c r="L59" s="155"/>
      <c r="M59" s="155"/>
      <c r="N59" s="156"/>
      <c r="O59" s="156"/>
      <c r="P59" s="155"/>
      <c r="Q59" s="155"/>
      <c r="R59" s="156"/>
      <c r="S59" s="156"/>
      <c r="T59" s="155"/>
      <c r="U59" s="155"/>
      <c r="V59" s="156"/>
      <c r="W59" s="156"/>
      <c r="X59" s="155"/>
      <c r="Y59" s="155"/>
      <c r="Z59" s="156"/>
      <c r="AA59" s="156"/>
      <c r="AB59" s="155"/>
      <c r="AC59" s="155"/>
      <c r="AD59" s="157">
        <v>102.83</v>
      </c>
      <c r="AE59" s="157"/>
      <c r="AF59" s="155"/>
      <c r="AG59" s="155"/>
      <c r="AH59" s="157"/>
      <c r="AI59" s="157"/>
      <c r="AJ59" s="155"/>
      <c r="AK59" s="155"/>
    </row>
    <row r="60" spans="3:37">
      <c r="C60" s="149" t="s">
        <v>122</v>
      </c>
      <c r="F60" s="155"/>
      <c r="G60" s="155"/>
      <c r="H60" s="155"/>
      <c r="I60" s="155"/>
      <c r="J60" s="156"/>
      <c r="K60" s="156"/>
      <c r="L60" s="155"/>
      <c r="M60" s="155"/>
      <c r="N60" s="156"/>
      <c r="O60" s="156"/>
      <c r="P60" s="155"/>
      <c r="Q60" s="155"/>
      <c r="R60" s="156"/>
      <c r="S60" s="156"/>
      <c r="T60" s="155"/>
      <c r="U60" s="155"/>
      <c r="V60" s="156"/>
      <c r="W60" s="156"/>
      <c r="X60" s="155"/>
      <c r="Y60" s="155"/>
      <c r="Z60" s="156"/>
      <c r="AA60" s="156"/>
      <c r="AB60" s="155"/>
      <c r="AC60" s="155"/>
      <c r="AD60" s="157">
        <v>53.06</v>
      </c>
      <c r="AE60" s="157"/>
      <c r="AF60" s="155"/>
      <c r="AG60" s="155"/>
      <c r="AH60" s="157"/>
      <c r="AI60" s="157"/>
      <c r="AJ60" s="155"/>
      <c r="AK60" s="155"/>
    </row>
    <row r="61" spans="3:37">
      <c r="C61" s="149" t="s">
        <v>139</v>
      </c>
      <c r="F61" s="155"/>
      <c r="G61" s="155"/>
      <c r="H61" s="155"/>
      <c r="I61" s="155"/>
      <c r="J61" s="156"/>
      <c r="K61" s="156"/>
      <c r="L61" s="155"/>
      <c r="M61" s="155"/>
      <c r="N61" s="156"/>
      <c r="O61" s="156"/>
      <c r="P61" s="155"/>
      <c r="Q61" s="155"/>
      <c r="R61" s="156"/>
      <c r="S61" s="156"/>
      <c r="T61" s="155"/>
      <c r="U61" s="155"/>
      <c r="V61" s="156"/>
      <c r="W61" s="156"/>
      <c r="X61" s="155"/>
      <c r="Y61" s="155"/>
      <c r="Z61" s="156"/>
      <c r="AA61" s="156"/>
      <c r="AB61" s="155"/>
      <c r="AC61" s="155"/>
      <c r="AD61" s="157"/>
      <c r="AE61" s="157"/>
      <c r="AF61" s="155">
        <v>101.1</v>
      </c>
      <c r="AG61" s="155"/>
      <c r="AH61" s="157"/>
      <c r="AI61" s="157"/>
      <c r="AJ61" s="155"/>
      <c r="AK61" s="155"/>
    </row>
    <row r="62" spans="3:37">
      <c r="C62" s="149" t="s">
        <v>140</v>
      </c>
      <c r="F62" s="155"/>
      <c r="G62" s="155"/>
      <c r="H62" s="155"/>
      <c r="I62" s="155"/>
      <c r="J62" s="156"/>
      <c r="K62" s="156"/>
      <c r="L62" s="155"/>
      <c r="M62" s="155"/>
      <c r="N62" s="156"/>
      <c r="O62" s="156"/>
      <c r="P62" s="155"/>
      <c r="Q62" s="155"/>
      <c r="R62" s="156"/>
      <c r="S62" s="156"/>
      <c r="T62" s="155"/>
      <c r="U62" s="155"/>
      <c r="V62" s="156"/>
      <c r="W62" s="156"/>
      <c r="X62" s="155"/>
      <c r="Y62" s="155"/>
      <c r="Z62" s="156"/>
      <c r="AA62" s="156"/>
      <c r="AB62" s="155"/>
      <c r="AC62" s="155"/>
      <c r="AD62" s="157"/>
      <c r="AE62" s="157"/>
      <c r="AF62" s="155">
        <v>18</v>
      </c>
      <c r="AG62" s="155"/>
      <c r="AH62" s="157"/>
      <c r="AI62" s="157"/>
      <c r="AJ62" s="155"/>
      <c r="AK62" s="155"/>
    </row>
    <row r="63" spans="3:37">
      <c r="C63" s="149" t="s">
        <v>141</v>
      </c>
      <c r="F63" s="155"/>
      <c r="G63" s="155"/>
      <c r="H63" s="155"/>
      <c r="I63" s="155"/>
      <c r="J63" s="156"/>
      <c r="K63" s="156"/>
      <c r="L63" s="155"/>
      <c r="M63" s="155"/>
      <c r="N63" s="156"/>
      <c r="O63" s="156"/>
      <c r="P63" s="155"/>
      <c r="Q63" s="155"/>
      <c r="R63" s="156"/>
      <c r="S63" s="156"/>
      <c r="T63" s="155"/>
      <c r="U63" s="155"/>
      <c r="V63" s="156"/>
      <c r="W63" s="156"/>
      <c r="X63" s="155"/>
      <c r="Y63" s="155"/>
      <c r="Z63" s="156"/>
      <c r="AA63" s="156"/>
      <c r="AB63" s="155"/>
      <c r="AC63" s="155"/>
      <c r="AD63" s="157"/>
      <c r="AE63" s="157"/>
      <c r="AF63" s="155">
        <v>109.6</v>
      </c>
      <c r="AG63" s="155"/>
      <c r="AH63" s="157"/>
      <c r="AI63" s="157"/>
      <c r="AJ63" s="155"/>
      <c r="AK63" s="155"/>
    </row>
    <row r="64" spans="3:37">
      <c r="C64" s="149" t="s">
        <v>142</v>
      </c>
      <c r="F64" s="155"/>
      <c r="G64" s="155"/>
      <c r="H64" s="155"/>
      <c r="I64" s="155"/>
      <c r="J64" s="156"/>
      <c r="K64" s="156"/>
      <c r="L64" s="155"/>
      <c r="M64" s="155"/>
      <c r="N64" s="156"/>
      <c r="O64" s="156"/>
      <c r="P64" s="155"/>
      <c r="Q64" s="155"/>
      <c r="R64" s="156"/>
      <c r="S64" s="156"/>
      <c r="T64" s="155"/>
      <c r="U64" s="155"/>
      <c r="V64" s="156"/>
      <c r="W64" s="156"/>
      <c r="X64" s="155"/>
      <c r="Y64" s="155"/>
      <c r="Z64" s="156"/>
      <c r="AA64" s="156"/>
      <c r="AB64" s="155"/>
      <c r="AC64" s="155"/>
      <c r="AD64" s="157"/>
      <c r="AE64" s="157"/>
      <c r="AF64" s="155">
        <v>203.25</v>
      </c>
      <c r="AG64" s="155"/>
      <c r="AH64" s="157"/>
      <c r="AI64" s="157"/>
      <c r="AJ64" s="155"/>
      <c r="AK64" s="155"/>
    </row>
    <row r="65" spans="2:37">
      <c r="C65" s="149" t="s">
        <v>143</v>
      </c>
      <c r="F65" s="155"/>
      <c r="G65" s="155"/>
      <c r="H65" s="155"/>
      <c r="I65" s="155"/>
      <c r="J65" s="156"/>
      <c r="K65" s="156"/>
      <c r="L65" s="155"/>
      <c r="M65" s="155"/>
      <c r="N65" s="156"/>
      <c r="O65" s="156"/>
      <c r="P65" s="155"/>
      <c r="Q65" s="155"/>
      <c r="R65" s="156"/>
      <c r="S65" s="156"/>
      <c r="T65" s="155"/>
      <c r="U65" s="155"/>
      <c r="V65" s="156"/>
      <c r="W65" s="156"/>
      <c r="X65" s="155"/>
      <c r="Y65" s="155"/>
      <c r="Z65" s="156"/>
      <c r="AA65" s="156"/>
      <c r="AB65" s="155"/>
      <c r="AC65" s="155"/>
      <c r="AD65" s="157"/>
      <c r="AE65" s="157"/>
      <c r="AF65" s="155">
        <v>168.73</v>
      </c>
      <c r="AG65" s="155"/>
      <c r="AH65" s="157"/>
      <c r="AI65" s="157"/>
      <c r="AJ65" s="155"/>
      <c r="AK65" s="155"/>
    </row>
    <row r="66" spans="2:37">
      <c r="C66" s="149" t="s">
        <v>144</v>
      </c>
      <c r="F66" s="155"/>
      <c r="G66" s="155"/>
      <c r="H66" s="155"/>
      <c r="I66" s="155"/>
      <c r="J66" s="153"/>
      <c r="K66" s="156"/>
      <c r="L66" s="155"/>
      <c r="M66" s="155"/>
      <c r="N66" s="153"/>
      <c r="O66" s="156"/>
      <c r="P66" s="155"/>
      <c r="Q66" s="155"/>
      <c r="R66" s="153"/>
      <c r="S66" s="156"/>
      <c r="T66" s="155"/>
      <c r="U66" s="155"/>
      <c r="V66" s="153"/>
      <c r="W66" s="156"/>
      <c r="X66" s="155"/>
      <c r="Y66" s="155"/>
      <c r="Z66" s="153"/>
      <c r="AA66" s="156"/>
      <c r="AB66" s="155"/>
      <c r="AC66" s="155"/>
      <c r="AD66" s="154"/>
      <c r="AE66" s="157"/>
      <c r="AF66" s="155">
        <v>95.52</v>
      </c>
      <c r="AG66" s="155"/>
      <c r="AH66" s="154"/>
      <c r="AI66" s="157"/>
      <c r="AJ66" s="155"/>
      <c r="AK66" s="155"/>
    </row>
    <row r="67" spans="2:37">
      <c r="C67" s="149" t="s">
        <v>145</v>
      </c>
      <c r="F67" s="155"/>
      <c r="G67" s="155"/>
      <c r="H67" s="155"/>
      <c r="I67" s="155"/>
      <c r="J67" s="153"/>
      <c r="K67" s="156"/>
      <c r="L67" s="155"/>
      <c r="M67" s="155"/>
      <c r="N67" s="153"/>
      <c r="O67" s="156"/>
      <c r="P67" s="155"/>
      <c r="Q67" s="155"/>
      <c r="R67" s="153"/>
      <c r="S67" s="156"/>
      <c r="T67" s="155"/>
      <c r="U67" s="155"/>
      <c r="V67" s="153"/>
      <c r="W67" s="156"/>
      <c r="X67" s="155"/>
      <c r="Y67" s="155"/>
      <c r="Z67" s="153"/>
      <c r="AA67" s="156"/>
      <c r="AB67" s="155"/>
      <c r="AC67" s="155"/>
      <c r="AD67" s="154"/>
      <c r="AE67" s="157"/>
      <c r="AF67" s="155">
        <v>121.38</v>
      </c>
      <c r="AG67" s="155"/>
      <c r="AH67" s="154"/>
      <c r="AI67" s="157"/>
      <c r="AJ67" s="155"/>
      <c r="AK67" s="155"/>
    </row>
    <row r="68" spans="2:37">
      <c r="C68" s="149" t="s">
        <v>146</v>
      </c>
      <c r="F68" s="155"/>
      <c r="G68" s="155"/>
      <c r="H68" s="155"/>
      <c r="I68" s="155"/>
      <c r="J68" s="156"/>
      <c r="K68" s="156"/>
      <c r="L68" s="155"/>
      <c r="M68" s="155"/>
      <c r="N68" s="156"/>
      <c r="O68" s="156"/>
      <c r="P68" s="155"/>
      <c r="Q68" s="155"/>
      <c r="R68" s="156"/>
      <c r="S68" s="156"/>
      <c r="T68" s="155"/>
      <c r="U68" s="155"/>
      <c r="V68" s="156"/>
      <c r="W68" s="156"/>
      <c r="X68" s="155"/>
      <c r="Y68" s="155"/>
      <c r="Z68" s="156"/>
      <c r="AA68" s="156"/>
      <c r="AB68" s="155"/>
      <c r="AC68" s="155"/>
      <c r="AD68" s="157"/>
      <c r="AE68" s="157"/>
      <c r="AF68" s="155"/>
      <c r="AG68" s="155"/>
      <c r="AH68" s="157">
        <v>40</v>
      </c>
      <c r="AI68" s="157"/>
      <c r="AJ68" s="155"/>
      <c r="AK68" s="155"/>
    </row>
    <row r="69" spans="2:37">
      <c r="C69" s="149" t="s">
        <v>147</v>
      </c>
      <c r="F69" s="155"/>
      <c r="G69" s="155"/>
      <c r="H69" s="155"/>
      <c r="I69" s="155"/>
      <c r="J69" s="156"/>
      <c r="K69" s="156"/>
      <c r="L69" s="155"/>
      <c r="M69" s="155"/>
      <c r="N69" s="156"/>
      <c r="O69" s="156"/>
      <c r="P69" s="155"/>
      <c r="Q69" s="155"/>
      <c r="R69" s="156"/>
      <c r="S69" s="156"/>
      <c r="T69" s="155"/>
      <c r="U69" s="155"/>
      <c r="V69" s="156"/>
      <c r="W69" s="156"/>
      <c r="X69" s="155"/>
      <c r="Y69" s="155"/>
      <c r="Z69" s="156"/>
      <c r="AA69" s="156"/>
      <c r="AB69" s="155"/>
      <c r="AC69" s="155"/>
      <c r="AD69" s="157"/>
      <c r="AE69" s="157"/>
      <c r="AF69" s="155"/>
      <c r="AG69" s="155"/>
      <c r="AH69" s="157">
        <v>151</v>
      </c>
      <c r="AI69" s="157"/>
      <c r="AJ69" s="155"/>
      <c r="AK69" s="155"/>
    </row>
    <row r="70" spans="2:37">
      <c r="C70" s="149" t="s">
        <v>148</v>
      </c>
      <c r="F70" s="155"/>
      <c r="G70" s="155"/>
      <c r="H70" s="155"/>
      <c r="I70" s="155"/>
      <c r="J70" s="156"/>
      <c r="K70" s="156"/>
      <c r="L70" s="155"/>
      <c r="M70" s="155"/>
      <c r="N70" s="156"/>
      <c r="O70" s="156"/>
      <c r="P70" s="155"/>
      <c r="Q70" s="155"/>
      <c r="R70" s="156"/>
      <c r="S70" s="156"/>
      <c r="T70" s="155"/>
      <c r="U70" s="155"/>
      <c r="V70" s="156"/>
      <c r="W70" s="156"/>
      <c r="X70" s="155"/>
      <c r="Y70" s="155"/>
      <c r="Z70" s="156"/>
      <c r="AA70" s="156"/>
      <c r="AB70" s="155"/>
      <c r="AC70" s="155"/>
      <c r="AD70" s="157"/>
      <c r="AE70" s="157"/>
      <c r="AF70" s="155"/>
      <c r="AG70" s="155"/>
      <c r="AH70" s="157">
        <v>152.15</v>
      </c>
      <c r="AI70" s="157"/>
      <c r="AJ70" s="155"/>
      <c r="AK70" s="155"/>
    </row>
    <row r="71" spans="2:37">
      <c r="C71" s="149" t="s">
        <v>149</v>
      </c>
      <c r="F71" s="155"/>
      <c r="G71" s="155"/>
      <c r="H71" s="155"/>
      <c r="I71" s="155"/>
      <c r="J71" s="156"/>
      <c r="K71" s="156"/>
      <c r="L71" s="155"/>
      <c r="M71" s="155"/>
      <c r="N71" s="156"/>
      <c r="O71" s="156"/>
      <c r="P71" s="155"/>
      <c r="Q71" s="155"/>
      <c r="R71" s="156"/>
      <c r="S71" s="156"/>
      <c r="T71" s="155"/>
      <c r="U71" s="155"/>
      <c r="V71" s="156"/>
      <c r="W71" s="156"/>
      <c r="X71" s="155"/>
      <c r="Y71" s="155"/>
      <c r="Z71" s="156"/>
      <c r="AA71" s="156"/>
      <c r="AB71" s="155"/>
      <c r="AC71" s="155"/>
      <c r="AD71" s="157"/>
      <c r="AE71" s="157"/>
      <c r="AF71" s="155"/>
      <c r="AG71" s="155"/>
      <c r="AH71" s="157">
        <v>176.12</v>
      </c>
      <c r="AI71" s="157"/>
      <c r="AJ71" s="155"/>
      <c r="AK71" s="155"/>
    </row>
    <row r="72" spans="2:37">
      <c r="C72" s="149" t="s">
        <v>150</v>
      </c>
      <c r="F72" s="155"/>
      <c r="G72" s="155"/>
      <c r="H72" s="155"/>
      <c r="I72" s="155"/>
      <c r="J72" s="156"/>
      <c r="K72" s="156"/>
      <c r="L72" s="155"/>
      <c r="M72" s="155"/>
      <c r="N72" s="156"/>
      <c r="O72" s="156"/>
      <c r="P72" s="155"/>
      <c r="Q72" s="155"/>
      <c r="R72" s="156"/>
      <c r="S72" s="156"/>
      <c r="T72" s="155"/>
      <c r="U72" s="155"/>
      <c r="V72" s="156"/>
      <c r="W72" s="156"/>
      <c r="X72" s="155"/>
      <c r="Y72" s="155"/>
      <c r="Z72" s="156"/>
      <c r="AA72" s="156"/>
      <c r="AB72" s="155"/>
      <c r="AC72" s="155"/>
      <c r="AD72" s="157"/>
      <c r="AE72" s="157"/>
      <c r="AF72" s="155"/>
      <c r="AG72" s="155"/>
      <c r="AH72" s="157">
        <v>84.1</v>
      </c>
      <c r="AI72" s="157"/>
      <c r="AJ72" s="155"/>
      <c r="AK72" s="155"/>
    </row>
    <row r="73" spans="2:37">
      <c r="C73" s="149" t="s">
        <v>151</v>
      </c>
      <c r="F73" s="155"/>
      <c r="G73" s="155"/>
      <c r="H73" s="155"/>
      <c r="I73" s="155"/>
      <c r="J73" s="153"/>
      <c r="K73" s="156"/>
      <c r="L73" s="155"/>
      <c r="M73" s="155"/>
      <c r="N73" s="153"/>
      <c r="O73" s="156"/>
      <c r="P73" s="155"/>
      <c r="Q73" s="155"/>
      <c r="R73" s="153"/>
      <c r="S73" s="156"/>
      <c r="T73" s="155"/>
      <c r="U73" s="155"/>
      <c r="V73" s="153"/>
      <c r="W73" s="156"/>
      <c r="X73" s="155"/>
      <c r="Y73" s="155"/>
      <c r="Z73" s="153"/>
      <c r="AA73" s="156"/>
      <c r="AB73" s="155"/>
      <c r="AC73" s="155"/>
      <c r="AD73" s="154"/>
      <c r="AE73" s="157"/>
      <c r="AF73" s="155"/>
      <c r="AG73" s="155"/>
      <c r="AH73" s="154">
        <v>296.82</v>
      </c>
      <c r="AI73" s="157"/>
      <c r="AJ73" s="155"/>
      <c r="AK73" s="155"/>
    </row>
    <row r="74" spans="2:37">
      <c r="C74" s="149" t="s">
        <v>152</v>
      </c>
      <c r="F74" s="155"/>
      <c r="G74" s="155"/>
      <c r="H74" s="155"/>
      <c r="I74" s="155"/>
      <c r="J74" s="153"/>
      <c r="K74" s="156"/>
      <c r="L74" s="155"/>
      <c r="M74" s="155"/>
      <c r="N74" s="153"/>
      <c r="O74" s="156"/>
      <c r="P74" s="155"/>
      <c r="Q74" s="155"/>
      <c r="R74" s="153"/>
      <c r="S74" s="156"/>
      <c r="T74" s="155"/>
      <c r="U74" s="155"/>
      <c r="V74" s="153"/>
      <c r="W74" s="156"/>
      <c r="X74" s="155"/>
      <c r="Y74" s="155"/>
      <c r="Z74" s="153"/>
      <c r="AA74" s="156"/>
      <c r="AB74" s="155"/>
      <c r="AC74" s="155"/>
      <c r="AD74" s="154"/>
      <c r="AE74" s="157"/>
      <c r="AF74" s="155"/>
      <c r="AG74" s="155"/>
      <c r="AH74" s="154"/>
      <c r="AI74" s="157"/>
      <c r="AJ74" s="155">
        <v>184.42</v>
      </c>
      <c r="AK74" s="155"/>
    </row>
    <row r="75" spans="2:37">
      <c r="C75" s="149" t="s">
        <v>153</v>
      </c>
      <c r="F75" s="155"/>
      <c r="G75" s="155"/>
      <c r="H75" s="155"/>
      <c r="I75" s="155"/>
      <c r="J75" s="156"/>
      <c r="K75" s="156"/>
      <c r="L75" s="155"/>
      <c r="M75" s="155"/>
      <c r="N75" s="156"/>
      <c r="O75" s="156"/>
      <c r="P75" s="155"/>
      <c r="Q75" s="155"/>
      <c r="R75" s="156"/>
      <c r="S75" s="156"/>
      <c r="T75" s="155"/>
      <c r="U75" s="155"/>
      <c r="V75" s="156"/>
      <c r="W75" s="156"/>
      <c r="X75" s="155"/>
      <c r="Y75" s="155"/>
      <c r="Z75" s="156"/>
      <c r="AA75" s="156"/>
      <c r="AB75" s="155"/>
      <c r="AC75" s="155"/>
      <c r="AD75" s="157"/>
      <c r="AE75" s="157"/>
      <c r="AF75" s="158"/>
      <c r="AG75" s="155"/>
      <c r="AH75" s="157"/>
      <c r="AI75" s="157"/>
      <c r="AJ75" s="155">
        <v>257.26</v>
      </c>
      <c r="AK75" s="155"/>
    </row>
    <row r="76" spans="2:37">
      <c r="C76" s="149" t="s">
        <v>154</v>
      </c>
      <c r="F76" s="155"/>
      <c r="G76" s="155"/>
      <c r="H76" s="155"/>
      <c r="I76" s="155"/>
      <c r="J76" s="153"/>
      <c r="K76" s="156"/>
      <c r="L76" s="155"/>
      <c r="M76" s="155"/>
      <c r="N76" s="153"/>
      <c r="O76" s="156"/>
      <c r="P76" s="155"/>
      <c r="Q76" s="155"/>
      <c r="R76" s="153"/>
      <c r="S76" s="156"/>
      <c r="T76" s="155"/>
      <c r="U76" s="155"/>
      <c r="V76" s="153"/>
      <c r="W76" s="156"/>
      <c r="X76" s="155"/>
      <c r="Y76" s="155"/>
      <c r="Z76" s="153"/>
      <c r="AA76" s="156"/>
      <c r="AB76" s="155"/>
      <c r="AC76" s="155"/>
      <c r="AD76" s="154"/>
      <c r="AE76" s="157"/>
      <c r="AF76" s="158"/>
      <c r="AG76" s="155"/>
      <c r="AH76" s="154"/>
      <c r="AI76" s="157"/>
      <c r="AJ76" s="155">
        <v>154</v>
      </c>
      <c r="AK76" s="155"/>
    </row>
    <row r="77" spans="2:37">
      <c r="C77" s="149" t="s">
        <v>155</v>
      </c>
      <c r="F77" s="163"/>
      <c r="G77" s="163"/>
      <c r="H77" s="163"/>
      <c r="I77" s="163"/>
      <c r="J77" s="164"/>
      <c r="K77" s="165"/>
      <c r="L77" s="163"/>
      <c r="M77" s="163"/>
      <c r="N77" s="164"/>
      <c r="O77" s="165"/>
      <c r="P77" s="163"/>
      <c r="Q77" s="163"/>
      <c r="R77" s="164"/>
      <c r="S77" s="165"/>
      <c r="T77" s="163"/>
      <c r="U77" s="163"/>
      <c r="V77" s="164"/>
      <c r="W77" s="165"/>
      <c r="X77" s="163"/>
      <c r="Y77" s="163"/>
      <c r="Z77" s="164"/>
      <c r="AA77" s="165"/>
      <c r="AB77" s="163"/>
      <c r="AC77" s="163"/>
      <c r="AD77" s="166"/>
      <c r="AE77" s="167"/>
      <c r="AF77" s="168"/>
      <c r="AG77" s="163"/>
      <c r="AH77" s="166"/>
      <c r="AI77" s="167"/>
      <c r="AJ77" s="163">
        <v>221.91</v>
      </c>
      <c r="AK77" s="163"/>
    </row>
    <row r="78" spans="2:37">
      <c r="F78" s="155"/>
      <c r="G78" s="155">
        <f>SUM(F7:F77)</f>
        <v>22.139999999999986</v>
      </c>
      <c r="H78" s="155"/>
      <c r="I78" s="155">
        <f>SUM(H7:H77)</f>
        <v>1723.22</v>
      </c>
      <c r="J78" s="156"/>
      <c r="K78" s="156">
        <f>SUM(J7:J77)</f>
        <v>3766.9640000002</v>
      </c>
      <c r="L78" s="155"/>
      <c r="M78" s="155">
        <f>SUM(L7:L77)</f>
        <v>3833.18</v>
      </c>
      <c r="N78" s="156"/>
      <c r="O78" s="156">
        <f>SUM(N7:N77)</f>
        <v>4405.75</v>
      </c>
      <c r="P78" s="155"/>
      <c r="Q78" s="155">
        <f>SUM(P7:P77)</f>
        <v>4267</v>
      </c>
      <c r="R78" s="156"/>
      <c r="S78" s="156">
        <f>SUM(R7:R77)</f>
        <v>4096</v>
      </c>
      <c r="T78" s="155"/>
      <c r="U78" s="155">
        <f>SUM(T7:T77)</f>
        <v>4408.0200000000004</v>
      </c>
      <c r="V78" s="156"/>
      <c r="W78" s="156">
        <f>SUM(V7:V77)</f>
        <v>3172</v>
      </c>
      <c r="X78" s="155"/>
      <c r="Y78" s="155">
        <f>SUM(X7:X77)</f>
        <v>3696</v>
      </c>
      <c r="Z78" s="156"/>
      <c r="AA78" s="156">
        <f>SUM(Z7:Z77)</f>
        <v>4353</v>
      </c>
      <c r="AB78" s="155"/>
      <c r="AC78" s="155">
        <f>SUM(AB7:AB77)</f>
        <v>6387.6599999999989</v>
      </c>
      <c r="AD78" s="157"/>
      <c r="AE78" s="157">
        <f>SUM(AD7:AD77)</f>
        <v>1718.5699999999997</v>
      </c>
      <c r="AF78" s="155"/>
      <c r="AG78" s="155">
        <f>SUM(AF7:AF77)</f>
        <v>2442.4299999999998</v>
      </c>
      <c r="AH78" s="157"/>
      <c r="AI78" s="157">
        <f>SUM(AH7:AH77)</f>
        <v>2112.33</v>
      </c>
      <c r="AJ78" s="155"/>
      <c r="AK78" s="155">
        <f>SUM(AJ7:AJ77)</f>
        <v>2032.1100000000001</v>
      </c>
    </row>
    <row r="79" spans="2:37">
      <c r="B79" s="149" t="s">
        <v>99</v>
      </c>
      <c r="F79" s="155"/>
      <c r="G79" s="155"/>
      <c r="H79" s="155"/>
      <c r="I79" s="155"/>
      <c r="J79" s="156"/>
      <c r="K79" s="156"/>
      <c r="L79" s="155"/>
      <c r="M79" s="155"/>
      <c r="N79" s="156"/>
      <c r="O79" s="156"/>
      <c r="P79" s="155"/>
      <c r="Q79" s="155"/>
      <c r="R79" s="156"/>
      <c r="S79" s="156"/>
      <c r="T79" s="155"/>
      <c r="U79" s="155"/>
      <c r="V79" s="156"/>
      <c r="W79" s="156"/>
      <c r="X79" s="155"/>
      <c r="Y79" s="155"/>
      <c r="Z79" s="156"/>
      <c r="AA79" s="156"/>
      <c r="AB79" s="155"/>
      <c r="AC79" s="155"/>
      <c r="AD79" s="157"/>
      <c r="AE79" s="157"/>
      <c r="AF79" s="155"/>
      <c r="AG79" s="155"/>
      <c r="AH79" s="157"/>
      <c r="AI79" s="157"/>
      <c r="AJ79" s="155"/>
      <c r="AK79" s="155"/>
    </row>
    <row r="80" spans="2:37">
      <c r="C80" s="149" t="s">
        <v>5</v>
      </c>
      <c r="F80" s="155">
        <f>+'Final Accounts'!F34</f>
        <v>0</v>
      </c>
      <c r="G80" s="155"/>
      <c r="H80" s="155">
        <v>32.93</v>
      </c>
      <c r="I80" s="155"/>
      <c r="J80" s="156">
        <v>39.68</v>
      </c>
      <c r="K80" s="156"/>
      <c r="L80" s="155">
        <v>51.05</v>
      </c>
      <c r="M80" s="155"/>
      <c r="N80" s="156">
        <v>0</v>
      </c>
      <c r="O80" s="156"/>
      <c r="P80" s="155">
        <v>61</v>
      </c>
      <c r="Q80" s="155"/>
      <c r="R80" s="156">
        <v>45</v>
      </c>
      <c r="S80" s="156"/>
      <c r="T80" s="155">
        <v>57</v>
      </c>
      <c r="U80" s="155"/>
      <c r="V80" s="156">
        <v>84</v>
      </c>
      <c r="W80" s="156"/>
      <c r="X80" s="155">
        <v>0</v>
      </c>
      <c r="Y80" s="155"/>
      <c r="Z80" s="156">
        <v>52</v>
      </c>
      <c r="AA80" s="156"/>
      <c r="AB80" s="155">
        <v>97.44</v>
      </c>
      <c r="AC80" s="155"/>
      <c r="AD80" s="157">
        <v>147.69999999999999</v>
      </c>
      <c r="AE80" s="157"/>
      <c r="AF80" s="155">
        <v>76.64</v>
      </c>
      <c r="AG80" s="155"/>
      <c r="AH80" s="157">
        <v>93.97</v>
      </c>
      <c r="AI80" s="157"/>
      <c r="AJ80" s="155">
        <v>20.28</v>
      </c>
      <c r="AK80" s="155"/>
    </row>
    <row r="81" spans="2:37">
      <c r="C81" s="149" t="s">
        <v>97</v>
      </c>
      <c r="F81" s="155">
        <f>+'Final Accounts'!F35</f>
        <v>0</v>
      </c>
      <c r="G81" s="169"/>
      <c r="H81" s="158">
        <v>0</v>
      </c>
      <c r="I81" s="169"/>
      <c r="J81" s="170">
        <v>1235.05</v>
      </c>
      <c r="K81" s="171"/>
      <c r="L81" s="158">
        <v>4506.5139999991998</v>
      </c>
      <c r="M81" s="169"/>
      <c r="N81" s="170">
        <v>1212.31</v>
      </c>
      <c r="O81" s="171"/>
      <c r="P81" s="158">
        <v>5293</v>
      </c>
      <c r="Q81" s="169"/>
      <c r="R81" s="170">
        <v>2082</v>
      </c>
      <c r="S81" s="171"/>
      <c r="T81" s="155">
        <v>2725</v>
      </c>
      <c r="U81" s="169"/>
      <c r="V81" s="170">
        <v>1265</v>
      </c>
      <c r="W81" s="171"/>
      <c r="X81" s="158">
        <v>4524</v>
      </c>
      <c r="Y81" s="169"/>
      <c r="Z81" s="170">
        <v>1889</v>
      </c>
      <c r="AA81" s="171"/>
      <c r="AB81" s="158">
        <v>4499.99</v>
      </c>
      <c r="AC81" s="169"/>
      <c r="AD81" s="172">
        <v>0</v>
      </c>
      <c r="AE81" s="173"/>
      <c r="AF81" s="155">
        <v>2011.32</v>
      </c>
      <c r="AG81" s="169"/>
      <c r="AH81" s="172">
        <v>152.5</v>
      </c>
      <c r="AI81" s="173"/>
      <c r="AJ81" s="155">
        <v>2243.94</v>
      </c>
      <c r="AK81" s="169"/>
    </row>
    <row r="82" spans="2:37">
      <c r="C82" s="149" t="s">
        <v>100</v>
      </c>
      <c r="F82" s="155">
        <f>+'Final Accounts'!F36</f>
        <v>57.46</v>
      </c>
      <c r="G82" s="155"/>
      <c r="H82" s="158">
        <v>124.76000000000002</v>
      </c>
      <c r="I82" s="155"/>
      <c r="J82" s="156">
        <v>119.25999999999999</v>
      </c>
      <c r="K82" s="156"/>
      <c r="L82" s="158">
        <v>100.22</v>
      </c>
      <c r="M82" s="155"/>
      <c r="N82" s="156">
        <v>181.28</v>
      </c>
      <c r="O82" s="156"/>
      <c r="P82" s="155">
        <v>106</v>
      </c>
      <c r="Q82" s="155"/>
      <c r="R82" s="156">
        <v>25</v>
      </c>
      <c r="S82" s="156"/>
      <c r="T82" s="155">
        <v>67</v>
      </c>
      <c r="U82" s="155"/>
      <c r="V82" s="156">
        <v>522</v>
      </c>
      <c r="W82" s="156"/>
      <c r="X82" s="155">
        <v>61</v>
      </c>
      <c r="Y82" s="155"/>
      <c r="Z82" s="156">
        <v>313</v>
      </c>
      <c r="AA82" s="156"/>
      <c r="AB82" s="155">
        <v>777.34</v>
      </c>
      <c r="AC82" s="155"/>
      <c r="AD82" s="157">
        <v>252.43</v>
      </c>
      <c r="AE82" s="157"/>
      <c r="AF82" s="155">
        <v>10.99</v>
      </c>
      <c r="AG82" s="155"/>
      <c r="AH82" s="157">
        <v>72.069999999999993</v>
      </c>
      <c r="AI82" s="157"/>
      <c r="AJ82" s="155">
        <v>171.86</v>
      </c>
      <c r="AK82" s="155"/>
    </row>
    <row r="83" spans="2:37">
      <c r="C83" s="149" t="s">
        <v>156</v>
      </c>
      <c r="F83" s="155">
        <f>+'Final Accounts'!F37</f>
        <v>0</v>
      </c>
      <c r="G83" s="155"/>
      <c r="H83" s="158">
        <v>0</v>
      </c>
      <c r="I83" s="155"/>
      <c r="J83" s="156">
        <v>0</v>
      </c>
      <c r="K83" s="156"/>
      <c r="L83" s="158">
        <v>0</v>
      </c>
      <c r="M83" s="155"/>
      <c r="N83" s="156">
        <v>0</v>
      </c>
      <c r="O83" s="156"/>
      <c r="P83" s="155">
        <v>0</v>
      </c>
      <c r="Q83" s="155"/>
      <c r="R83" s="156">
        <v>0</v>
      </c>
      <c r="S83" s="156"/>
      <c r="T83" s="155">
        <v>0</v>
      </c>
      <c r="U83" s="155"/>
      <c r="V83" s="156">
        <v>100</v>
      </c>
      <c r="W83" s="156"/>
      <c r="X83" s="155">
        <v>75</v>
      </c>
      <c r="Y83" s="155"/>
      <c r="Z83" s="156">
        <v>0</v>
      </c>
      <c r="AA83" s="156"/>
      <c r="AB83" s="155">
        <v>40</v>
      </c>
      <c r="AC83" s="155"/>
      <c r="AD83" s="157"/>
      <c r="AE83" s="157"/>
      <c r="AF83" s="155"/>
      <c r="AG83" s="155"/>
      <c r="AH83" s="157"/>
      <c r="AI83" s="157"/>
      <c r="AJ83" s="155">
        <v>50</v>
      </c>
      <c r="AK83" s="155"/>
    </row>
    <row r="84" spans="2:37">
      <c r="C84" s="149" t="s">
        <v>32</v>
      </c>
      <c r="F84" s="158">
        <f>+'Final Accounts'!F39</f>
        <v>0</v>
      </c>
      <c r="G84" s="155"/>
      <c r="H84" s="158">
        <v>68.06</v>
      </c>
      <c r="I84" s="155"/>
      <c r="J84" s="156">
        <v>128.05000000000001</v>
      </c>
      <c r="K84" s="156"/>
      <c r="L84" s="158">
        <v>59.97</v>
      </c>
      <c r="M84" s="155"/>
      <c r="N84" s="156">
        <v>39.730000000000004</v>
      </c>
      <c r="O84" s="156"/>
      <c r="P84" s="155">
        <v>175</v>
      </c>
      <c r="Q84" s="155"/>
      <c r="R84" s="156">
        <v>184</v>
      </c>
      <c r="S84" s="156"/>
      <c r="T84" s="155">
        <v>209</v>
      </c>
      <c r="U84" s="155"/>
      <c r="V84" s="156">
        <v>520</v>
      </c>
      <c r="W84" s="156"/>
      <c r="X84" s="155">
        <v>68</v>
      </c>
      <c r="Y84" s="155"/>
      <c r="Z84" s="156">
        <v>41</v>
      </c>
      <c r="AA84" s="156"/>
      <c r="AB84" s="155">
        <v>45.58</v>
      </c>
      <c r="AC84" s="155"/>
      <c r="AD84" s="157"/>
      <c r="AE84" s="157"/>
      <c r="AF84" s="155"/>
      <c r="AG84" s="155"/>
      <c r="AH84" s="157"/>
      <c r="AI84" s="157"/>
      <c r="AJ84" s="155">
        <v>25</v>
      </c>
      <c r="AK84" s="155"/>
    </row>
    <row r="85" spans="2:37">
      <c r="C85" s="149" t="s">
        <v>15</v>
      </c>
      <c r="F85" s="158">
        <f>+'Final Accounts'!F38</f>
        <v>209</v>
      </c>
      <c r="G85" s="155"/>
      <c r="H85" s="158">
        <v>203.4</v>
      </c>
      <c r="I85" s="155"/>
      <c r="J85" s="156">
        <v>198.51</v>
      </c>
      <c r="K85" s="156"/>
      <c r="L85" s="158">
        <v>194.44</v>
      </c>
      <c r="M85" s="155"/>
      <c r="N85" s="156">
        <v>223</v>
      </c>
      <c r="O85" s="156"/>
      <c r="P85" s="155">
        <v>214</v>
      </c>
      <c r="Q85" s="155"/>
      <c r="R85" s="156">
        <v>209</v>
      </c>
      <c r="S85" s="156"/>
      <c r="T85" s="155">
        <v>954</v>
      </c>
      <c r="U85" s="155"/>
      <c r="V85" s="156">
        <f>176-0.4</f>
        <v>175.6</v>
      </c>
      <c r="W85" s="156"/>
      <c r="X85" s="155">
        <v>172</v>
      </c>
      <c r="Y85" s="155"/>
      <c r="Z85" s="156">
        <v>172</v>
      </c>
      <c r="AA85" s="156"/>
      <c r="AB85" s="155">
        <v>157.5</v>
      </c>
      <c r="AC85" s="155"/>
      <c r="AD85" s="157">
        <v>157.5</v>
      </c>
      <c r="AE85" s="157"/>
      <c r="AF85" s="155">
        <v>147</v>
      </c>
      <c r="AG85" s="155"/>
      <c r="AH85" s="157">
        <v>147</v>
      </c>
      <c r="AI85" s="157"/>
      <c r="AJ85" s="155">
        <v>141.75</v>
      </c>
      <c r="AK85" s="155"/>
    </row>
    <row r="86" spans="2:37">
      <c r="C86" s="149" t="s">
        <v>157</v>
      </c>
      <c r="F86" s="163"/>
      <c r="G86" s="155"/>
      <c r="H86" s="163"/>
      <c r="I86" s="155"/>
      <c r="J86" s="165"/>
      <c r="K86" s="156"/>
      <c r="L86" s="163"/>
      <c r="M86" s="155"/>
      <c r="N86" s="165"/>
      <c r="O86" s="156"/>
      <c r="P86" s="163"/>
      <c r="Q86" s="155"/>
      <c r="R86" s="165"/>
      <c r="S86" s="156"/>
      <c r="T86" s="163"/>
      <c r="U86" s="155"/>
      <c r="V86" s="165"/>
      <c r="W86" s="156"/>
      <c r="X86" s="163"/>
      <c r="Y86" s="155"/>
      <c r="Z86" s="165"/>
      <c r="AA86" s="156"/>
      <c r="AB86" s="163">
        <v>932.88</v>
      </c>
      <c r="AC86" s="155"/>
      <c r="AD86" s="167"/>
      <c r="AE86" s="157"/>
      <c r="AF86" s="163"/>
      <c r="AG86" s="160"/>
      <c r="AH86" s="167"/>
      <c r="AI86" s="157"/>
      <c r="AJ86" s="163"/>
      <c r="AK86" s="155"/>
    </row>
    <row r="87" spans="2:37">
      <c r="F87" s="155"/>
      <c r="G87" s="155">
        <f>SUM(F80:F85)</f>
        <v>266.45999999999998</v>
      </c>
      <c r="H87" s="155"/>
      <c r="I87" s="155">
        <f>SUM(H80:H85)</f>
        <v>429.15000000000003</v>
      </c>
      <c r="J87" s="156"/>
      <c r="K87" s="156">
        <f>SUM(J80:J85)</f>
        <v>1720.55</v>
      </c>
      <c r="L87" s="155"/>
      <c r="M87" s="155">
        <f>SUM(L80:L85)</f>
        <v>4912.1939999992001</v>
      </c>
      <c r="N87" s="156"/>
      <c r="O87" s="156">
        <f>SUM(N80:N86)</f>
        <v>1656.32</v>
      </c>
      <c r="P87" s="155"/>
      <c r="Q87" s="155">
        <f>SUM(P80:P85)</f>
        <v>5849</v>
      </c>
      <c r="R87" s="156"/>
      <c r="S87" s="156">
        <f>SUM(R80:R86)</f>
        <v>2545</v>
      </c>
      <c r="T87" s="155"/>
      <c r="U87" s="155">
        <f>SUM(T80:T85)</f>
        <v>4012</v>
      </c>
      <c r="V87" s="156"/>
      <c r="W87" s="156">
        <f>SUM(V80:V85)</f>
        <v>2666.6</v>
      </c>
      <c r="X87" s="155"/>
      <c r="Y87" s="155">
        <f>SUM(X80:X86)</f>
        <v>4900</v>
      </c>
      <c r="Z87" s="156"/>
      <c r="AA87" s="156">
        <f>SUM(Z80:Z85)</f>
        <v>2467</v>
      </c>
      <c r="AB87" s="155"/>
      <c r="AC87" s="155">
        <f>SUM(AB80:AB86)</f>
        <v>6550.73</v>
      </c>
      <c r="AD87" s="157"/>
      <c r="AE87" s="157">
        <f>SUM(AD80:AD85)</f>
        <v>557.63</v>
      </c>
      <c r="AF87" s="155"/>
      <c r="AG87" s="155">
        <f>SUM(AF80:AF85)</f>
        <v>2245.9499999999998</v>
      </c>
      <c r="AH87" s="157"/>
      <c r="AI87" s="157">
        <f>SUM(AH80:AH85)</f>
        <v>465.53999999999996</v>
      </c>
      <c r="AJ87" s="155"/>
      <c r="AK87" s="155">
        <f>SUM(AJ80:AJ85)</f>
        <v>2652.8300000000004</v>
      </c>
    </row>
    <row r="88" spans="2:37">
      <c r="F88" s="155"/>
      <c r="G88" s="155"/>
      <c r="H88" s="155"/>
      <c r="I88" s="155"/>
      <c r="J88" s="156"/>
      <c r="K88" s="156"/>
      <c r="L88" s="155"/>
      <c r="M88" s="155"/>
      <c r="N88" s="156"/>
      <c r="O88" s="156"/>
      <c r="P88" s="155"/>
      <c r="Q88" s="155"/>
      <c r="R88" s="156"/>
      <c r="S88" s="156"/>
      <c r="T88" s="155"/>
      <c r="U88" s="155"/>
      <c r="V88" s="156"/>
      <c r="W88" s="156"/>
      <c r="X88" s="155"/>
      <c r="Y88" s="155"/>
      <c r="Z88" s="156"/>
      <c r="AA88" s="156"/>
      <c r="AB88" s="155"/>
      <c r="AC88" s="155"/>
      <c r="AD88" s="157"/>
      <c r="AE88" s="157"/>
      <c r="AF88" s="155"/>
      <c r="AG88" s="155"/>
      <c r="AH88" s="157"/>
      <c r="AI88" s="157"/>
      <c r="AJ88" s="155"/>
      <c r="AK88" s="155"/>
    </row>
    <row r="89" spans="2:37">
      <c r="F89" s="155"/>
      <c r="G89" s="163"/>
      <c r="H89" s="155"/>
      <c r="I89" s="163"/>
      <c r="J89" s="156"/>
      <c r="K89" s="165"/>
      <c r="L89" s="155"/>
      <c r="M89" s="163"/>
      <c r="N89" s="156"/>
      <c r="O89" s="165"/>
      <c r="P89" s="155"/>
      <c r="Q89" s="163"/>
      <c r="R89" s="156"/>
      <c r="S89" s="165"/>
      <c r="T89" s="155"/>
      <c r="U89" s="163"/>
      <c r="V89" s="156"/>
      <c r="W89" s="165"/>
      <c r="X89" s="155"/>
      <c r="Y89" s="163"/>
      <c r="Z89" s="156"/>
      <c r="AA89" s="165"/>
      <c r="AB89" s="155"/>
      <c r="AC89" s="163"/>
      <c r="AD89" s="157"/>
      <c r="AE89" s="167"/>
      <c r="AF89" s="155"/>
      <c r="AG89" s="163"/>
      <c r="AH89" s="157"/>
      <c r="AI89" s="167"/>
      <c r="AJ89" s="155"/>
      <c r="AK89" s="163"/>
    </row>
    <row r="90" spans="2:37">
      <c r="B90" s="149" t="s">
        <v>101</v>
      </c>
      <c r="F90" s="155"/>
      <c r="G90" s="155">
        <f>+G78-G87</f>
        <v>-244.32</v>
      </c>
      <c r="H90" s="155"/>
      <c r="I90" s="155">
        <f>+I78-I87</f>
        <v>1294.07</v>
      </c>
      <c r="J90" s="156"/>
      <c r="K90" s="156">
        <f>+K78-K87</f>
        <v>2046.4140000002001</v>
      </c>
      <c r="L90" s="155"/>
      <c r="M90" s="155">
        <f>+M78-M87</f>
        <v>-1079.0139999992002</v>
      </c>
      <c r="N90" s="156"/>
      <c r="O90" s="156">
        <f>+O78-O87</f>
        <v>2749.4300000000003</v>
      </c>
      <c r="P90" s="155"/>
      <c r="Q90" s="155">
        <f>+Q78-Q87</f>
        <v>-1582</v>
      </c>
      <c r="R90" s="156"/>
      <c r="S90" s="156">
        <f>+S78-S87</f>
        <v>1551</v>
      </c>
      <c r="T90" s="155"/>
      <c r="U90" s="155">
        <f>+U78-U87</f>
        <v>396.02000000000044</v>
      </c>
      <c r="V90" s="156"/>
      <c r="W90" s="156">
        <f>+W78-W87</f>
        <v>505.40000000000009</v>
      </c>
      <c r="X90" s="155"/>
      <c r="Y90" s="155">
        <f>+Y78-Y87</f>
        <v>-1204</v>
      </c>
      <c r="Z90" s="156"/>
      <c r="AA90" s="156">
        <f>+AA78-AA87</f>
        <v>1886</v>
      </c>
      <c r="AB90" s="155"/>
      <c r="AC90" s="155">
        <f>+AC78-AC87</f>
        <v>-163.07000000000062</v>
      </c>
      <c r="AD90" s="157"/>
      <c r="AE90" s="157">
        <f>+AE78-AE87</f>
        <v>1160.9399999999996</v>
      </c>
      <c r="AF90" s="155"/>
      <c r="AG90" s="155">
        <f>+AG78-AG87</f>
        <v>196.48000000000002</v>
      </c>
      <c r="AH90" s="157"/>
      <c r="AI90" s="157">
        <f>+AI78-AI87</f>
        <v>1646.79</v>
      </c>
      <c r="AJ90" s="155"/>
      <c r="AK90" s="155">
        <f>+AK78-AK87</f>
        <v>-620.72000000000025</v>
      </c>
    </row>
    <row r="91" spans="2:37">
      <c r="F91" s="155"/>
      <c r="G91" s="155"/>
      <c r="H91" s="155"/>
      <c r="I91" s="155"/>
      <c r="J91" s="156"/>
      <c r="K91" s="156"/>
      <c r="L91" s="155"/>
      <c r="M91" s="155"/>
      <c r="N91" s="156"/>
      <c r="O91" s="156"/>
      <c r="P91" s="155"/>
      <c r="Q91" s="155"/>
      <c r="R91" s="156"/>
      <c r="S91" s="156"/>
      <c r="T91" s="155"/>
      <c r="U91" s="155"/>
      <c r="V91" s="156"/>
      <c r="W91" s="156"/>
      <c r="X91" s="155"/>
      <c r="Y91" s="155"/>
      <c r="Z91" s="156"/>
      <c r="AA91" s="156"/>
      <c r="AB91" s="155"/>
      <c r="AC91" s="155"/>
      <c r="AD91" s="157"/>
      <c r="AE91" s="157"/>
      <c r="AF91" s="155"/>
      <c r="AG91" s="155"/>
      <c r="AH91" s="157"/>
      <c r="AI91" s="157"/>
      <c r="AJ91" s="155"/>
      <c r="AK91" s="155"/>
    </row>
    <row r="92" spans="2:37">
      <c r="B92" s="149" t="s">
        <v>102</v>
      </c>
      <c r="F92" s="155"/>
      <c r="G92" s="155">
        <f>+ROUND(I94,0)</f>
        <v>12088</v>
      </c>
      <c r="H92" s="155"/>
      <c r="I92" s="155">
        <f>+ROUND(K94,0)</f>
        <v>10794</v>
      </c>
      <c r="J92" s="156"/>
      <c r="K92" s="156">
        <f>+ROUND(M94,0)</f>
        <v>8748</v>
      </c>
      <c r="L92" s="155"/>
      <c r="M92" s="155">
        <f>+ROUND(O94,0)</f>
        <v>9827</v>
      </c>
      <c r="N92" s="156"/>
      <c r="O92" s="156">
        <f>+ROUND(Q94,0)</f>
        <v>7078</v>
      </c>
      <c r="P92" s="155"/>
      <c r="Q92" s="155">
        <f>+ROUND(S94,0)</f>
        <v>8660</v>
      </c>
      <c r="R92" s="156"/>
      <c r="S92" s="156">
        <f>+ROUND(U94,0)</f>
        <v>7109</v>
      </c>
      <c r="T92" s="155"/>
      <c r="U92" s="155">
        <f>+ROUND(W94,0)</f>
        <v>6713</v>
      </c>
      <c r="V92" s="156"/>
      <c r="W92" s="156">
        <f>+ROUND(Y94,0)</f>
        <v>6208</v>
      </c>
      <c r="X92" s="155"/>
      <c r="Y92" s="155">
        <f>+AA94</f>
        <v>7412</v>
      </c>
      <c r="Z92" s="156"/>
      <c r="AA92" s="156">
        <f>+ROUND(AC94,0)</f>
        <v>5526</v>
      </c>
      <c r="AB92" s="155"/>
      <c r="AC92" s="155">
        <f>+AE94</f>
        <v>5689.5099999999993</v>
      </c>
      <c r="AD92" s="157"/>
      <c r="AE92" s="157">
        <f>+AG94</f>
        <v>4528.57</v>
      </c>
      <c r="AF92" s="155"/>
      <c r="AG92" s="155">
        <f>+AI94</f>
        <v>4332.09</v>
      </c>
      <c r="AH92" s="157"/>
      <c r="AI92" s="157">
        <f>+AK94</f>
        <v>2685.2999999999997</v>
      </c>
      <c r="AJ92" s="155"/>
      <c r="AK92" s="155">
        <v>3306.02</v>
      </c>
    </row>
    <row r="93" spans="2:37">
      <c r="F93" s="155"/>
      <c r="G93" s="155"/>
      <c r="H93" s="155"/>
      <c r="I93" s="155"/>
      <c r="J93" s="156"/>
      <c r="K93" s="156"/>
      <c r="L93" s="155"/>
      <c r="M93" s="155"/>
      <c r="N93" s="156"/>
      <c r="O93" s="156"/>
      <c r="P93" s="155"/>
      <c r="Q93" s="155"/>
      <c r="R93" s="156"/>
      <c r="S93" s="156"/>
      <c r="T93" s="155"/>
      <c r="U93" s="155"/>
      <c r="V93" s="156"/>
      <c r="W93" s="156"/>
      <c r="X93" s="155"/>
      <c r="Y93" s="155"/>
      <c r="Z93" s="156"/>
      <c r="AA93" s="156"/>
      <c r="AB93" s="155"/>
      <c r="AC93" s="155"/>
      <c r="AD93" s="157"/>
      <c r="AE93" s="157"/>
      <c r="AF93" s="155"/>
      <c r="AG93" s="155"/>
      <c r="AH93" s="157"/>
      <c r="AI93" s="157"/>
      <c r="AJ93" s="155"/>
      <c r="AK93" s="155"/>
    </row>
    <row r="94" spans="2:37" ht="13.5" thickBot="1">
      <c r="B94" s="149" t="s">
        <v>103</v>
      </c>
      <c r="F94" s="155"/>
      <c r="G94" s="174">
        <f>SUM(G90:G93)</f>
        <v>11843.68</v>
      </c>
      <c r="H94" s="155"/>
      <c r="I94" s="174">
        <f>SUM(I90:I93)</f>
        <v>12088.07</v>
      </c>
      <c r="J94" s="156"/>
      <c r="K94" s="175">
        <v>10794.414000000201</v>
      </c>
      <c r="L94" s="155"/>
      <c r="M94" s="174">
        <f>SUM(M90:M93)</f>
        <v>8747.9860000007993</v>
      </c>
      <c r="N94" s="156"/>
      <c r="O94" s="175">
        <f>SUM(O90:O93)</f>
        <v>9827.43</v>
      </c>
      <c r="P94" s="155"/>
      <c r="Q94" s="174">
        <f>SUM(Q90:Q93)</f>
        <v>7078</v>
      </c>
      <c r="R94" s="156"/>
      <c r="S94" s="175">
        <f>SUM(S90:S93)</f>
        <v>8660</v>
      </c>
      <c r="T94" s="155"/>
      <c r="U94" s="174">
        <f>SUM(U90:U93)</f>
        <v>7109.02</v>
      </c>
      <c r="V94" s="156"/>
      <c r="W94" s="175">
        <f>SUM(W90:W93)</f>
        <v>6713.4</v>
      </c>
      <c r="X94" s="155"/>
      <c r="Y94" s="174">
        <f>SUM(Y90:Y93)</f>
        <v>6208</v>
      </c>
      <c r="Z94" s="156"/>
      <c r="AA94" s="175">
        <f>SUM(AA90:AA93)</f>
        <v>7412</v>
      </c>
      <c r="AB94" s="155"/>
      <c r="AC94" s="174">
        <f>SUM(AC90:AC93)</f>
        <v>5526.4399999999987</v>
      </c>
      <c r="AD94" s="157"/>
      <c r="AE94" s="176">
        <f>SUM(AE90:AE93)</f>
        <v>5689.5099999999993</v>
      </c>
      <c r="AF94" s="155"/>
      <c r="AG94" s="174">
        <f>SUM(AG90:AG93)</f>
        <v>4528.57</v>
      </c>
      <c r="AH94" s="157"/>
      <c r="AI94" s="176">
        <f>SUM(AI90:AI93)</f>
        <v>4332.09</v>
      </c>
      <c r="AJ94" s="155"/>
      <c r="AK94" s="174">
        <f>SUM(AK90:AK93)</f>
        <v>2685.2999999999997</v>
      </c>
    </row>
    <row r="95" spans="2:37" ht="13.5" thickTop="1">
      <c r="F95" s="155"/>
      <c r="G95" s="155"/>
      <c r="H95" s="155"/>
      <c r="I95" s="155"/>
      <c r="J95" s="156"/>
      <c r="K95" s="156"/>
      <c r="L95" s="155"/>
      <c r="M95" s="155"/>
      <c r="N95" s="156"/>
      <c r="O95" s="156"/>
      <c r="P95" s="155"/>
      <c r="Q95" s="155"/>
      <c r="R95" s="156"/>
      <c r="S95" s="156"/>
      <c r="T95" s="155"/>
      <c r="U95" s="155"/>
      <c r="V95" s="156"/>
      <c r="W95" s="156"/>
      <c r="X95" s="155"/>
      <c r="Y95" s="155"/>
      <c r="Z95" s="156"/>
      <c r="AA95" s="156"/>
      <c r="AB95" s="155"/>
      <c r="AC95" s="155"/>
      <c r="AD95" s="157"/>
      <c r="AE95" s="157"/>
      <c r="AF95" s="155"/>
      <c r="AG95" s="155"/>
      <c r="AH95" s="157"/>
      <c r="AI95" s="157"/>
      <c r="AJ95" s="155"/>
      <c r="AK95" s="155"/>
    </row>
    <row r="96" spans="2:37">
      <c r="B96" s="149" t="s">
        <v>104</v>
      </c>
      <c r="F96" s="155"/>
      <c r="G96" s="155"/>
      <c r="H96" s="155"/>
      <c r="I96" s="155"/>
      <c r="J96" s="156"/>
      <c r="K96" s="156"/>
      <c r="L96" s="155"/>
      <c r="M96" s="155"/>
      <c r="N96" s="156"/>
      <c r="O96" s="156"/>
      <c r="P96" s="155"/>
      <c r="Q96" s="155"/>
      <c r="R96" s="156"/>
      <c r="S96" s="156"/>
      <c r="T96" s="155"/>
      <c r="U96" s="155"/>
      <c r="V96" s="156"/>
      <c r="W96" s="156"/>
      <c r="X96" s="155"/>
      <c r="Y96" s="155"/>
      <c r="Z96" s="156"/>
      <c r="AA96" s="156"/>
      <c r="AB96" s="155"/>
      <c r="AC96" s="155"/>
      <c r="AD96" s="157"/>
      <c r="AE96" s="157"/>
      <c r="AF96" s="155"/>
      <c r="AG96" s="155"/>
      <c r="AH96" s="157"/>
      <c r="AI96" s="157"/>
      <c r="AJ96" s="155"/>
      <c r="AK96" s="155"/>
    </row>
    <row r="97" spans="2:37">
      <c r="F97" s="155"/>
      <c r="G97" s="155"/>
      <c r="H97" s="155"/>
      <c r="I97" s="155"/>
      <c r="J97" s="156"/>
      <c r="K97" s="156"/>
      <c r="L97" s="155"/>
      <c r="M97" s="155"/>
      <c r="N97" s="156"/>
      <c r="O97" s="156"/>
      <c r="P97" s="155"/>
      <c r="Q97" s="155"/>
      <c r="R97" s="156"/>
      <c r="S97" s="156"/>
      <c r="T97" s="155"/>
      <c r="U97" s="155"/>
      <c r="V97" s="156"/>
      <c r="W97" s="156"/>
      <c r="X97" s="155"/>
      <c r="Y97" s="155"/>
      <c r="Z97" s="156"/>
      <c r="AA97" s="156"/>
      <c r="AB97" s="155"/>
      <c r="AC97" s="155"/>
      <c r="AD97" s="157"/>
      <c r="AE97" s="157"/>
      <c r="AF97" s="155"/>
      <c r="AG97" s="155"/>
      <c r="AH97" s="157"/>
      <c r="AI97" s="157"/>
      <c r="AJ97" s="155"/>
      <c r="AK97" s="155"/>
    </row>
    <row r="98" spans="2:37">
      <c r="B98" s="149" t="s">
        <v>158</v>
      </c>
      <c r="G98" s="155">
        <f>+'Final Accounts'!G50</f>
        <v>22.619999999999997</v>
      </c>
      <c r="I98" s="155">
        <v>22.61999999999999</v>
      </c>
      <c r="J98" s="153"/>
      <c r="K98" s="178">
        <v>18.060000000000002</v>
      </c>
      <c r="M98" s="155">
        <v>116.41599999979996</v>
      </c>
      <c r="N98" s="153"/>
      <c r="O98" s="178">
        <v>100.11000000000007</v>
      </c>
      <c r="Q98" s="177">
        <v>144</v>
      </c>
      <c r="R98" s="153"/>
      <c r="S98" s="178">
        <v>123</v>
      </c>
      <c r="U98" s="177">
        <v>213</v>
      </c>
      <c r="V98" s="153"/>
      <c r="W98" s="178">
        <f>102+0.49</f>
        <v>102.49</v>
      </c>
      <c r="Y98" s="177">
        <f>272+0.49</f>
        <v>272.49</v>
      </c>
      <c r="Z98" s="156"/>
      <c r="AA98" s="178">
        <v>261</v>
      </c>
      <c r="AB98" s="155"/>
      <c r="AC98" s="177">
        <v>345.17</v>
      </c>
      <c r="AD98" s="157"/>
      <c r="AE98" s="179">
        <v>111.05</v>
      </c>
      <c r="AF98" s="177"/>
      <c r="AG98" s="177">
        <v>53.109999999999928</v>
      </c>
      <c r="AH98" s="157"/>
      <c r="AI98" s="179">
        <v>167.28</v>
      </c>
      <c r="AJ98" s="155"/>
      <c r="AK98" s="180" t="s">
        <v>108</v>
      </c>
    </row>
    <row r="99" spans="2:37">
      <c r="I99" s="155"/>
      <c r="J99" s="153"/>
      <c r="K99" s="181"/>
      <c r="M99" s="155"/>
      <c r="N99" s="153"/>
      <c r="O99" s="181"/>
      <c r="P99" s="155"/>
      <c r="Q99" s="180"/>
      <c r="R99" s="153"/>
      <c r="S99" s="181"/>
      <c r="T99" s="155"/>
      <c r="V99" s="153"/>
      <c r="W99" s="181"/>
      <c r="X99" s="155"/>
      <c r="Y99" s="180"/>
      <c r="Z99" s="156"/>
      <c r="AA99" s="181"/>
      <c r="AB99" s="155"/>
      <c r="AC99" s="180"/>
      <c r="AD99" s="157"/>
      <c r="AE99" s="182"/>
      <c r="AF99" s="155"/>
      <c r="AG99" s="180"/>
      <c r="AH99" s="157"/>
      <c r="AI99" s="182"/>
      <c r="AJ99" s="155"/>
      <c r="AK99" s="155"/>
    </row>
    <row r="100" spans="2:37">
      <c r="B100" s="149" t="s">
        <v>159</v>
      </c>
      <c r="G100" s="155">
        <f>+'Final Accounts'!G51</f>
        <v>4455.6099999999988</v>
      </c>
      <c r="I100" s="155">
        <v>4724.3099999999986</v>
      </c>
      <c r="J100" s="153"/>
      <c r="K100" s="178">
        <v>3197.2899999999991</v>
      </c>
      <c r="M100" s="155">
        <v>4061.8999999999978</v>
      </c>
      <c r="N100" s="153"/>
      <c r="O100" s="178">
        <v>3665.279999999997</v>
      </c>
      <c r="P100" s="177"/>
      <c r="Q100" s="177">
        <v>2400</v>
      </c>
      <c r="R100" s="153"/>
      <c r="S100" s="178">
        <v>2539.75</v>
      </c>
      <c r="T100" s="177"/>
      <c r="U100" s="177">
        <v>6940.5</v>
      </c>
      <c r="V100" s="153"/>
      <c r="W100" s="178">
        <f>6601+0.49</f>
        <v>6601.49</v>
      </c>
      <c r="X100" s="177"/>
      <c r="Y100" s="177">
        <f>4119+0.49</f>
        <v>4119.49</v>
      </c>
      <c r="Z100" s="156"/>
      <c r="AA100" s="178">
        <v>6337</v>
      </c>
      <c r="AB100" s="155"/>
      <c r="AC100" s="177">
        <v>4180.82</v>
      </c>
      <c r="AD100" s="157"/>
      <c r="AE100" s="179">
        <v>5668.49</v>
      </c>
      <c r="AF100" s="177"/>
      <c r="AG100" s="177">
        <v>3479.37</v>
      </c>
      <c r="AH100" s="157"/>
      <c r="AI100" s="179">
        <v>2714.44</v>
      </c>
      <c r="AJ100" s="155"/>
      <c r="AK100" s="155">
        <v>1532.66</v>
      </c>
    </row>
    <row r="101" spans="2:37">
      <c r="B101" s="149" t="s">
        <v>160</v>
      </c>
      <c r="G101" s="155">
        <f>+'Final Accounts'!G52</f>
        <v>0</v>
      </c>
      <c r="I101" s="155">
        <v>4.26</v>
      </c>
      <c r="J101" s="153"/>
      <c r="K101" s="178">
        <v>4.26</v>
      </c>
      <c r="M101" s="155">
        <v>699.26000000000022</v>
      </c>
      <c r="N101" s="153"/>
      <c r="O101" s="178">
        <v>699.26000000000022</v>
      </c>
      <c r="P101" s="177"/>
      <c r="Q101" s="177"/>
      <c r="R101" s="153"/>
      <c r="S101" s="178"/>
      <c r="T101" s="177"/>
      <c r="U101" s="177"/>
      <c r="V101" s="153"/>
      <c r="W101" s="178"/>
      <c r="X101" s="177"/>
      <c r="Y101" s="177"/>
      <c r="Z101" s="156"/>
      <c r="AA101" s="178"/>
      <c r="AB101" s="155"/>
      <c r="AC101" s="177"/>
      <c r="AD101" s="157"/>
      <c r="AE101" s="179"/>
      <c r="AF101" s="177"/>
      <c r="AG101" s="177"/>
      <c r="AH101" s="157"/>
      <c r="AI101" s="179"/>
      <c r="AJ101" s="155"/>
      <c r="AK101" s="155"/>
    </row>
    <row r="102" spans="2:37">
      <c r="B102" s="149" t="s">
        <v>109</v>
      </c>
      <c r="G102" s="155">
        <f>+'Final Accounts'!G53</f>
        <v>7738.59</v>
      </c>
      <c r="I102" s="155">
        <v>7736.95</v>
      </c>
      <c r="J102" s="153"/>
      <c r="K102" s="178">
        <v>7724.46</v>
      </c>
      <c r="M102" s="155">
        <v>6015.5</v>
      </c>
      <c r="N102" s="153"/>
      <c r="O102" s="178">
        <v>6008.45</v>
      </c>
      <c r="P102" s="177"/>
      <c r="Q102" s="177">
        <v>6007</v>
      </c>
      <c r="R102" s="153"/>
      <c r="S102" s="178">
        <v>6004</v>
      </c>
      <c r="T102" s="177"/>
      <c r="U102" s="177">
        <v>1002</v>
      </c>
      <c r="V102" s="153"/>
      <c r="W102" s="178">
        <f>1002+0.02</f>
        <v>1002.02</v>
      </c>
      <c r="X102" s="177"/>
      <c r="Y102" s="177">
        <v>1001</v>
      </c>
      <c r="Z102" s="156"/>
      <c r="AA102" s="178">
        <v>1001</v>
      </c>
      <c r="AB102" s="155"/>
      <c r="AC102" s="177">
        <v>1000.45</v>
      </c>
      <c r="AD102" s="157"/>
      <c r="AE102" s="179">
        <v>999.97</v>
      </c>
      <c r="AF102" s="177"/>
      <c r="AG102" s="177">
        <v>996.09</v>
      </c>
      <c r="AH102" s="157"/>
      <c r="AI102" s="179">
        <v>1450.37</v>
      </c>
      <c r="AJ102" s="155"/>
      <c r="AK102" s="155">
        <v>1434.53</v>
      </c>
    </row>
    <row r="103" spans="2:37">
      <c r="G103" s="155"/>
      <c r="I103" s="155"/>
      <c r="J103" s="153"/>
      <c r="K103" s="153"/>
      <c r="M103" s="155"/>
      <c r="N103" s="153"/>
      <c r="O103" s="153"/>
      <c r="P103" s="177"/>
      <c r="Q103" s="177"/>
      <c r="R103" s="153"/>
      <c r="S103" s="153"/>
      <c r="T103" s="177"/>
      <c r="V103" s="153"/>
      <c r="W103" s="153"/>
      <c r="X103" s="177"/>
      <c r="Y103" s="177"/>
      <c r="Z103" s="156"/>
      <c r="AA103" s="153"/>
      <c r="AB103" s="155"/>
      <c r="AC103" s="180"/>
      <c r="AD103" s="157"/>
      <c r="AE103" s="154"/>
      <c r="AF103" s="155"/>
      <c r="AG103" s="180"/>
      <c r="AH103" s="157"/>
      <c r="AI103" s="154"/>
      <c r="AJ103" s="155"/>
      <c r="AK103" s="155"/>
    </row>
    <row r="104" spans="2:37">
      <c r="B104" s="149" t="s">
        <v>161</v>
      </c>
      <c r="G104" s="155"/>
      <c r="I104" s="155"/>
      <c r="J104" s="153"/>
      <c r="K104" s="178"/>
      <c r="M104" s="155"/>
      <c r="N104" s="153"/>
      <c r="O104" s="178"/>
      <c r="P104" s="177"/>
      <c r="Q104" s="177"/>
      <c r="R104" s="153"/>
      <c r="S104" s="153"/>
      <c r="T104" s="177"/>
      <c r="V104" s="153"/>
      <c r="W104" s="153"/>
      <c r="X104" s="177"/>
      <c r="Y104" s="177"/>
      <c r="Z104" s="156"/>
      <c r="AA104" s="153"/>
      <c r="AB104" s="155"/>
      <c r="AC104" s="155"/>
      <c r="AD104" s="157"/>
      <c r="AE104" s="154"/>
      <c r="AF104" s="155"/>
      <c r="AG104" s="155"/>
      <c r="AH104" s="157"/>
      <c r="AI104" s="154">
        <v>0</v>
      </c>
      <c r="AJ104" s="155"/>
      <c r="AK104" s="158">
        <v>-281.89</v>
      </c>
    </row>
    <row r="105" spans="2:37">
      <c r="C105" s="149" t="s">
        <v>162</v>
      </c>
      <c r="G105" s="155">
        <f>+'Final Accounts'!G55</f>
        <v>-400</v>
      </c>
      <c r="I105" s="155">
        <v>-400</v>
      </c>
      <c r="J105" s="153"/>
      <c r="K105" s="153">
        <v>-400</v>
      </c>
      <c r="M105" s="155">
        <v>-400</v>
      </c>
      <c r="N105" s="153"/>
      <c r="O105" s="153">
        <v>-400</v>
      </c>
      <c r="P105" s="177"/>
      <c r="Q105" s="177">
        <v>-400</v>
      </c>
      <c r="R105" s="153"/>
      <c r="S105" s="153">
        <v>-400</v>
      </c>
      <c r="T105" s="177"/>
      <c r="U105" s="177">
        <v>1428</v>
      </c>
      <c r="V105" s="153"/>
      <c r="W105" s="153"/>
      <c r="X105" s="177"/>
      <c r="Y105" s="177"/>
      <c r="Z105" s="156"/>
      <c r="AA105" s="153"/>
      <c r="AB105" s="155"/>
      <c r="AC105" s="180"/>
      <c r="AD105" s="157"/>
      <c r="AE105" s="154">
        <v>-1090</v>
      </c>
      <c r="AF105" s="155"/>
      <c r="AG105" s="180"/>
      <c r="AH105" s="157"/>
      <c r="AI105" s="154"/>
      <c r="AJ105" s="155"/>
      <c r="AK105" s="155"/>
    </row>
    <row r="106" spans="2:37">
      <c r="B106" s="149" t="s">
        <v>110</v>
      </c>
      <c r="G106" s="155">
        <f>+'Final Accounts'!G54</f>
        <v>27</v>
      </c>
      <c r="I106" s="155">
        <v>0</v>
      </c>
      <c r="J106" s="153"/>
      <c r="K106" s="178">
        <v>0</v>
      </c>
      <c r="M106" s="155">
        <v>0</v>
      </c>
      <c r="N106" s="153"/>
      <c r="O106" s="178">
        <v>0</v>
      </c>
      <c r="P106" s="177"/>
      <c r="Q106" s="177">
        <v>32</v>
      </c>
      <c r="R106" s="153"/>
      <c r="S106" s="178">
        <v>480</v>
      </c>
      <c r="T106" s="177"/>
      <c r="U106" s="177">
        <v>-400</v>
      </c>
      <c r="V106" s="153"/>
      <c r="W106" s="178">
        <v>-10</v>
      </c>
      <c r="X106" s="177"/>
      <c r="Y106" s="177">
        <v>1240</v>
      </c>
      <c r="Z106" s="156"/>
      <c r="AA106" s="178"/>
      <c r="AB106" s="155"/>
      <c r="AC106" s="180"/>
      <c r="AD106" s="157"/>
      <c r="AE106" s="179"/>
      <c r="AF106" s="155"/>
      <c r="AG106" s="180"/>
      <c r="AH106" s="157"/>
      <c r="AI106" s="179"/>
      <c r="AJ106" s="155"/>
      <c r="AK106" s="155"/>
    </row>
    <row r="107" spans="2:37">
      <c r="B107" s="149" t="s">
        <v>173</v>
      </c>
      <c r="G107" s="155">
        <f>+'Final Accounts'!G56</f>
        <v>0</v>
      </c>
      <c r="I107" s="155">
        <v>0</v>
      </c>
      <c r="J107" s="153"/>
      <c r="K107" s="178">
        <v>250</v>
      </c>
      <c r="M107" s="155">
        <v>-1745.4199999999998</v>
      </c>
      <c r="N107" s="153"/>
      <c r="O107" s="178">
        <v>-245.43</v>
      </c>
      <c r="P107" s="155"/>
      <c r="Q107" s="177">
        <v>-1105</v>
      </c>
      <c r="R107" s="153"/>
      <c r="S107" s="178">
        <v>-85</v>
      </c>
      <c r="T107" s="155"/>
      <c r="U107" s="177">
        <v>-2075</v>
      </c>
      <c r="V107" s="153"/>
      <c r="W107" s="178">
        <v>-983</v>
      </c>
      <c r="X107" s="155"/>
      <c r="Y107" s="177">
        <v>-425</v>
      </c>
      <c r="Z107" s="156"/>
      <c r="AA107" s="178">
        <v>-187</v>
      </c>
      <c r="AB107" s="155"/>
      <c r="AC107" s="155"/>
      <c r="AD107" s="157"/>
      <c r="AE107" s="179"/>
      <c r="AF107" s="155"/>
      <c r="AG107" s="155"/>
      <c r="AH107" s="157"/>
      <c r="AI107" s="179"/>
      <c r="AJ107" s="155"/>
      <c r="AK107" s="155"/>
    </row>
    <row r="108" spans="2:37" ht="13.5" thickBot="1">
      <c r="F108" s="155"/>
      <c r="G108" s="174">
        <f>SUM(G98:G107)</f>
        <v>11843.82</v>
      </c>
      <c r="H108" s="155"/>
      <c r="I108" s="174">
        <f>SUM(I98:I107)</f>
        <v>12088.14</v>
      </c>
      <c r="J108" s="156"/>
      <c r="K108" s="175">
        <f>SUM(K98:K107)</f>
        <v>10794.07</v>
      </c>
      <c r="L108" s="155"/>
      <c r="M108" s="174">
        <f>SUM(M98:M107)</f>
        <v>8747.6559999997971</v>
      </c>
      <c r="N108" s="156"/>
      <c r="O108" s="175">
        <f>SUM(O98:O107)</f>
        <v>9827.6699999999983</v>
      </c>
      <c r="P108" s="155"/>
      <c r="Q108" s="174">
        <f>SUM(Q98:Q107)</f>
        <v>7078</v>
      </c>
      <c r="R108" s="156"/>
      <c r="S108" s="175">
        <f>SUM(S98:S107)</f>
        <v>8661.75</v>
      </c>
      <c r="T108" s="155"/>
      <c r="U108" s="174">
        <f>SUM(U98:U107)</f>
        <v>7108.5</v>
      </c>
      <c r="V108" s="156"/>
      <c r="W108" s="175">
        <f>SUM(W98:W107)</f>
        <v>6713</v>
      </c>
      <c r="X108" s="155"/>
      <c r="Y108" s="174">
        <f>SUM(Y98:Y107)</f>
        <v>6207.98</v>
      </c>
      <c r="Z108" s="156"/>
      <c r="AA108" s="175">
        <f>SUM(AA98:AA107)</f>
        <v>7412</v>
      </c>
      <c r="AB108" s="155"/>
      <c r="AC108" s="174">
        <f>SUM(AC98:AC107)</f>
        <v>5526.44</v>
      </c>
      <c r="AD108" s="157"/>
      <c r="AE108" s="176">
        <f>SUM(AE98:AE107)</f>
        <v>5689.51</v>
      </c>
      <c r="AF108" s="155"/>
      <c r="AG108" s="174">
        <f>SUM(AG98:AG107)</f>
        <v>4528.57</v>
      </c>
      <c r="AH108" s="157"/>
      <c r="AI108" s="176">
        <f>SUM(AI98:AI107)</f>
        <v>4332.09</v>
      </c>
      <c r="AJ108" s="155"/>
      <c r="AK108" s="174">
        <f>SUM(AK98:AK107)</f>
        <v>2685.3</v>
      </c>
    </row>
    <row r="109" spans="2:37" s="183" customFormat="1" ht="13.5" thickTop="1"/>
    <row r="110" spans="2:37">
      <c r="G110" s="177"/>
      <c r="I110" s="177"/>
      <c r="J110" s="156"/>
      <c r="K110" s="178"/>
      <c r="M110" s="177"/>
      <c r="N110" s="156"/>
      <c r="O110" s="178"/>
      <c r="Q110" s="177"/>
      <c r="R110" s="156"/>
      <c r="S110" s="178"/>
      <c r="U110" s="177"/>
      <c r="V110" s="156"/>
      <c r="W110" s="178"/>
      <c r="Y110" s="177"/>
      <c r="Z110" s="156"/>
      <c r="AA110" s="178"/>
      <c r="AB110" s="155"/>
      <c r="AC110" s="177"/>
      <c r="AD110" s="157"/>
      <c r="AE110" s="179"/>
      <c r="AF110" s="177"/>
      <c r="AG110" s="177"/>
      <c r="AH110" s="157"/>
      <c r="AI110" s="179"/>
      <c r="AJ110" s="155"/>
      <c r="AK110" s="180"/>
    </row>
    <row r="111" spans="2:37">
      <c r="B111" s="149" t="s">
        <v>163</v>
      </c>
      <c r="G111" s="177"/>
      <c r="I111" s="177"/>
      <c r="J111" s="156"/>
      <c r="K111" s="178"/>
      <c r="M111" s="177"/>
      <c r="N111" s="156"/>
      <c r="O111" s="178"/>
      <c r="Q111" s="177"/>
      <c r="R111" s="156"/>
      <c r="S111" s="178"/>
      <c r="U111" s="177"/>
      <c r="V111" s="156"/>
      <c r="W111" s="178"/>
      <c r="Y111" s="177"/>
      <c r="Z111" s="156"/>
      <c r="AA111" s="178"/>
      <c r="AB111" s="155"/>
      <c r="AC111" s="177"/>
      <c r="AD111" s="157"/>
      <c r="AE111" s="179"/>
      <c r="AF111" s="177"/>
      <c r="AG111" s="177"/>
      <c r="AH111" s="157"/>
      <c r="AI111" s="179"/>
      <c r="AJ111" s="155"/>
      <c r="AK111" s="180"/>
    </row>
    <row r="112" spans="2:37">
      <c r="C112" s="149" t="s">
        <v>164</v>
      </c>
      <c r="G112" s="184">
        <v>0</v>
      </c>
      <c r="I112" s="184">
        <v>0</v>
      </c>
      <c r="J112" s="156"/>
      <c r="K112" s="178">
        <v>1300</v>
      </c>
      <c r="M112" s="184">
        <f>+L12</f>
        <v>1345</v>
      </c>
      <c r="N112" s="156"/>
      <c r="O112" s="178">
        <f>+N12</f>
        <v>1250</v>
      </c>
      <c r="Q112" s="184">
        <f>+P12</f>
        <v>1378</v>
      </c>
      <c r="R112" s="156"/>
      <c r="S112" s="178">
        <f>+R12</f>
        <v>2268</v>
      </c>
      <c r="U112" s="184">
        <f>+T12</f>
        <v>736</v>
      </c>
      <c r="V112" s="156"/>
      <c r="W112" s="178">
        <f>+V12</f>
        <v>1683</v>
      </c>
      <c r="Y112" s="184">
        <f>+X12</f>
        <v>1240</v>
      </c>
      <c r="Z112" s="156"/>
      <c r="AA112" s="178">
        <f>+Z12</f>
        <v>2280</v>
      </c>
      <c r="AB112" s="155"/>
      <c r="AC112" s="184">
        <f>+AB12</f>
        <v>1060.8699999999999</v>
      </c>
      <c r="AD112" s="157"/>
      <c r="AE112" s="179">
        <f>+AD12</f>
        <v>56.85</v>
      </c>
      <c r="AF112" s="177"/>
      <c r="AG112" s="184">
        <f>+AF12</f>
        <v>0</v>
      </c>
      <c r="AH112" s="157"/>
      <c r="AI112" s="179">
        <f>+AH12</f>
        <v>0</v>
      </c>
      <c r="AJ112" s="155"/>
      <c r="AK112" s="184">
        <f>+AJ12</f>
        <v>0</v>
      </c>
    </row>
    <row r="113" spans="3:37">
      <c r="C113" s="149" t="s">
        <v>99</v>
      </c>
      <c r="G113" s="185">
        <v>0</v>
      </c>
      <c r="I113" s="185">
        <v>0</v>
      </c>
      <c r="J113" s="156"/>
      <c r="K113" s="186">
        <v>1235.05</v>
      </c>
      <c r="M113" s="185">
        <f>+L81</f>
        <v>4506.5139999991998</v>
      </c>
      <c r="N113" s="156"/>
      <c r="O113" s="186">
        <f>+N81</f>
        <v>1212.31</v>
      </c>
      <c r="Q113" s="185">
        <f>+P81</f>
        <v>5293</v>
      </c>
      <c r="R113" s="156"/>
      <c r="S113" s="186">
        <f>+R81</f>
        <v>2082</v>
      </c>
      <c r="U113" s="185">
        <f>+T81</f>
        <v>2725</v>
      </c>
      <c r="V113" s="156"/>
      <c r="W113" s="186">
        <f>+V81</f>
        <v>1265</v>
      </c>
      <c r="Y113" s="185">
        <f>+X81</f>
        <v>4524</v>
      </c>
      <c r="Z113" s="156"/>
      <c r="AA113" s="186">
        <f>+Z81</f>
        <v>1889</v>
      </c>
      <c r="AB113" s="155"/>
      <c r="AC113" s="185">
        <f>+AB81</f>
        <v>4499.99</v>
      </c>
      <c r="AD113" s="156"/>
      <c r="AE113" s="186">
        <f>+AD81</f>
        <v>0</v>
      </c>
      <c r="AF113" s="177"/>
      <c r="AG113" s="185">
        <f>+AF81</f>
        <v>2011.32</v>
      </c>
      <c r="AH113" s="156"/>
      <c r="AI113" s="186">
        <f>+AH81</f>
        <v>152.5</v>
      </c>
      <c r="AJ113" s="155"/>
      <c r="AK113" s="185">
        <f>+AJ81</f>
        <v>2243.94</v>
      </c>
    </row>
    <row r="114" spans="3:37">
      <c r="C114" s="149" t="s">
        <v>165</v>
      </c>
      <c r="G114" s="177">
        <f>-F81+F12</f>
        <v>0</v>
      </c>
      <c r="I114" s="177">
        <f>-H81+H12</f>
        <v>0</v>
      </c>
      <c r="J114" s="156"/>
      <c r="K114" s="178">
        <f>-J81+J12</f>
        <v>64.950000000000045</v>
      </c>
      <c r="M114" s="177">
        <f>-L81+L12</f>
        <v>-3161.5139999991998</v>
      </c>
      <c r="N114" s="156"/>
      <c r="O114" s="178">
        <f>-N81+N12</f>
        <v>37.690000000000055</v>
      </c>
      <c r="Q114" s="177">
        <f>-P81+P12</f>
        <v>-3915</v>
      </c>
      <c r="R114" s="156"/>
      <c r="S114" s="178">
        <f>-R81+R12</f>
        <v>186</v>
      </c>
      <c r="U114" s="177">
        <f>-T81+T12</f>
        <v>-1989</v>
      </c>
      <c r="V114" s="156"/>
      <c r="W114" s="178">
        <f>-V81+V12</f>
        <v>418</v>
      </c>
      <c r="Y114" s="177">
        <f>-X81+X12</f>
        <v>-3284</v>
      </c>
      <c r="Z114" s="156"/>
      <c r="AA114" s="178">
        <f>-Z81+Z12</f>
        <v>391</v>
      </c>
      <c r="AB114" s="155"/>
      <c r="AC114" s="177">
        <f>-AB81+AB12</f>
        <v>-3439.12</v>
      </c>
      <c r="AD114" s="157"/>
      <c r="AE114" s="179">
        <f>-AD81+AD12</f>
        <v>56.85</v>
      </c>
      <c r="AF114" s="177"/>
      <c r="AG114" s="177">
        <f>-AF81+AF12</f>
        <v>-2011.32</v>
      </c>
      <c r="AH114" s="157"/>
      <c r="AI114" s="179">
        <f>-AH81+AH12</f>
        <v>-152.5</v>
      </c>
      <c r="AJ114" s="155"/>
      <c r="AK114" s="177">
        <f>-AJ81+AJ12</f>
        <v>-2243.94</v>
      </c>
    </row>
  </sheetData>
  <mergeCells count="16">
    <mergeCell ref="F4:G4"/>
    <mergeCell ref="V4:W4"/>
    <mergeCell ref="L4:M4"/>
    <mergeCell ref="H4:I4"/>
    <mergeCell ref="N4:O4"/>
    <mergeCell ref="P4:Q4"/>
    <mergeCell ref="R4:S4"/>
    <mergeCell ref="T4:U4"/>
    <mergeCell ref="J4:K4"/>
    <mergeCell ref="AJ4:AK4"/>
    <mergeCell ref="X4:Y4"/>
    <mergeCell ref="Z4:AA4"/>
    <mergeCell ref="AB4:AC4"/>
    <mergeCell ref="AD4:AE4"/>
    <mergeCell ref="AF4:AG4"/>
    <mergeCell ref="AH4:AI4"/>
  </mergeCells>
  <pageMargins left="0.27559055118110237" right="0.27559055118110237" top="0.27559055118110237" bottom="0.35433070866141736" header="0.15748031496062992" footer="0.15748031496062992"/>
  <pageSetup paperSize="9" scale="39" orientation="landscape" r:id="rId1"/>
  <headerFooter alignWithMargins="0">
    <oddFooter>&amp;L&amp;F&amp;R&amp;D&amp;T</oddFooter>
  </headerFooter>
  <rowBreaks count="1" manualBreakCount="1">
    <brk id="7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3"/>
  <sheetViews>
    <sheetView zoomScale="80" zoomScaleNormal="80" workbookViewId="0">
      <pane xSplit="1" ySplit="3" topLeftCell="B7" activePane="bottomRight" state="frozen"/>
      <selection pane="topRight" activeCell="B1" sqref="B1"/>
      <selection pane="bottomLeft" activeCell="A4" sqref="A4"/>
      <selection pane="bottomRight" activeCell="C33" sqref="C33"/>
    </sheetView>
  </sheetViews>
  <sheetFormatPr defaultColWidth="9.140625" defaultRowHeight="12.75"/>
  <cols>
    <col min="1" max="1" width="24" style="199" customWidth="1"/>
    <col min="2" max="2" width="9.140625" style="199"/>
    <col min="3" max="3" width="9.5703125" style="199" bestFit="1" customWidth="1"/>
    <col min="4" max="4" width="10.42578125" style="199" customWidth="1"/>
    <col min="5" max="5" width="2.5703125" style="199" customWidth="1"/>
    <col min="6" max="6" width="11" style="199" bestFit="1" customWidth="1"/>
    <col min="7" max="7" width="7.5703125" style="199" customWidth="1"/>
    <col min="8" max="8" width="4.85546875" style="199" customWidth="1"/>
    <col min="9" max="10" width="11.42578125" style="199" customWidth="1"/>
    <col min="11" max="11" width="6.42578125" style="199" customWidth="1"/>
    <col min="12" max="12" width="13.140625" style="200" customWidth="1"/>
    <col min="13" max="13" width="9.85546875" style="200" customWidth="1"/>
    <col min="14" max="14" width="8.85546875" style="200" customWidth="1"/>
    <col min="15" max="15" width="9.28515625" style="199" bestFit="1" customWidth="1"/>
    <col min="16" max="16384" width="9.140625" style="199"/>
  </cols>
  <sheetData>
    <row r="1" spans="1:15">
      <c r="A1" s="198" t="s">
        <v>0</v>
      </c>
    </row>
    <row r="2" spans="1:15">
      <c r="A2" s="198" t="s">
        <v>189</v>
      </c>
    </row>
    <row r="3" spans="1:15" s="201" customFormat="1" ht="25.5">
      <c r="C3" s="202" t="s">
        <v>9</v>
      </c>
      <c r="D3" s="202" t="s">
        <v>10</v>
      </c>
      <c r="E3" s="202"/>
      <c r="F3" s="202" t="s">
        <v>12</v>
      </c>
      <c r="I3" s="205" t="s">
        <v>175</v>
      </c>
      <c r="J3" s="253" t="s">
        <v>67</v>
      </c>
      <c r="K3" s="253"/>
      <c r="L3" s="203"/>
      <c r="M3" s="203"/>
      <c r="N3" s="204"/>
      <c r="O3" s="205" t="s">
        <v>188</v>
      </c>
    </row>
    <row r="4" spans="1:15">
      <c r="A4" s="206"/>
      <c r="N4" s="207"/>
      <c r="O4" s="208"/>
    </row>
    <row r="5" spans="1:15">
      <c r="A5" s="206" t="str">
        <f>+Receipts!I5</f>
        <v>Subscriptions</v>
      </c>
      <c r="C5" s="206">
        <f>+Receipts!I34</f>
        <v>285</v>
      </c>
      <c r="D5" s="206"/>
      <c r="E5" s="206"/>
      <c r="F5" s="206">
        <f>+C5+D5</f>
        <v>285</v>
      </c>
      <c r="G5" s="209"/>
      <c r="I5" s="208">
        <v>275</v>
      </c>
      <c r="J5" s="200">
        <f>+F5-I5</f>
        <v>10</v>
      </c>
      <c r="K5" s="90">
        <f>+J5/I5</f>
        <v>3.6363636363636362E-2</v>
      </c>
      <c r="N5" s="207"/>
      <c r="O5" s="208"/>
    </row>
    <row r="6" spans="1:15">
      <c r="A6" s="206"/>
      <c r="C6" s="206"/>
      <c r="D6" s="206"/>
      <c r="E6" s="206"/>
      <c r="F6" s="206"/>
      <c r="G6" s="209"/>
      <c r="I6" s="208"/>
      <c r="N6" s="207"/>
      <c r="O6" s="208"/>
    </row>
    <row r="7" spans="1:15">
      <c r="A7" s="206" t="str">
        <f>+Receipts!J5</f>
        <v>AGM</v>
      </c>
      <c r="C7" s="206">
        <f>+Receipts!J34</f>
        <v>0</v>
      </c>
      <c r="D7" s="206">
        <f>-Payments!I31</f>
        <v>0</v>
      </c>
      <c r="F7" s="206">
        <f>+C7+D7</f>
        <v>0</v>
      </c>
      <c r="G7" s="90"/>
      <c r="H7" s="45"/>
      <c r="I7" s="208">
        <v>-25</v>
      </c>
      <c r="J7" s="200">
        <f>+F7-I7</f>
        <v>25</v>
      </c>
      <c r="K7" s="90"/>
      <c r="N7" s="207"/>
      <c r="O7" s="208"/>
    </row>
    <row r="8" spans="1:15">
      <c r="A8" s="206"/>
      <c r="C8" s="206"/>
      <c r="D8" s="206"/>
      <c r="E8" s="206"/>
      <c r="F8" s="206"/>
      <c r="G8" s="209"/>
      <c r="I8" s="208"/>
      <c r="N8" s="207"/>
      <c r="O8" s="208"/>
    </row>
    <row r="9" spans="1:15">
      <c r="A9" s="206" t="str">
        <f>+Receipts!K5</f>
        <v>Event 1</v>
      </c>
      <c r="B9" s="206"/>
      <c r="C9" s="206">
        <f>+Receipts!K34</f>
        <v>0</v>
      </c>
      <c r="D9" s="206">
        <f>-Payments!J31</f>
        <v>0</v>
      </c>
      <c r="F9" s="206">
        <f>+C9+D9</f>
        <v>0</v>
      </c>
      <c r="G9" s="90" t="e">
        <f>+F9/C9</f>
        <v>#DIV/0!</v>
      </c>
      <c r="H9" s="45"/>
      <c r="I9" s="208">
        <v>200</v>
      </c>
      <c r="J9" s="200">
        <f>+F9-I9</f>
        <v>-200</v>
      </c>
      <c r="K9" s="90">
        <f>+J9/I9</f>
        <v>-1</v>
      </c>
      <c r="N9" s="207" t="s">
        <v>79</v>
      </c>
      <c r="O9" s="208"/>
    </row>
    <row r="10" spans="1:15">
      <c r="A10" s="206"/>
      <c r="C10" s="206"/>
      <c r="D10" s="206"/>
      <c r="E10" s="206"/>
      <c r="F10" s="206"/>
      <c r="G10" s="209"/>
      <c r="I10" s="208"/>
      <c r="N10" s="207"/>
      <c r="O10" s="208"/>
    </row>
    <row r="11" spans="1:15">
      <c r="A11" s="206" t="str">
        <f>+Receipts!L5</f>
        <v>Repas de Noel</v>
      </c>
      <c r="C11" s="206">
        <f>+Receipts!L34</f>
        <v>0</v>
      </c>
      <c r="D11" s="206">
        <f>-Payments!K31</f>
        <v>0</v>
      </c>
      <c r="F11" s="206">
        <f>+C11+D11</f>
        <v>0</v>
      </c>
      <c r="G11" s="90" t="e">
        <f>+F11/C11</f>
        <v>#DIV/0!</v>
      </c>
      <c r="H11" s="45"/>
      <c r="I11" s="208">
        <v>0</v>
      </c>
      <c r="J11" s="200">
        <f>+F11-I11</f>
        <v>0</v>
      </c>
      <c r="K11" s="90" t="e">
        <f>+J11/I11</f>
        <v>#DIV/0!</v>
      </c>
      <c r="N11" s="207"/>
      <c r="O11" s="208"/>
    </row>
    <row r="12" spans="1:15">
      <c r="A12" s="206"/>
      <c r="C12" s="206"/>
      <c r="D12" s="206"/>
      <c r="E12" s="206"/>
      <c r="F12" s="206"/>
      <c r="G12" s="209"/>
      <c r="I12" s="208"/>
      <c r="N12" s="207"/>
      <c r="O12" s="208"/>
    </row>
    <row r="13" spans="1:15">
      <c r="A13" s="206" t="str">
        <f>+Receipts!M5</f>
        <v>Quiz</v>
      </c>
      <c r="C13" s="206">
        <f>+Receipts!M34</f>
        <v>0</v>
      </c>
      <c r="D13" s="206">
        <f>-Payments!L31</f>
        <v>0</v>
      </c>
      <c r="E13" s="206"/>
      <c r="F13" s="206">
        <f>+C13+D13</f>
        <v>0</v>
      </c>
      <c r="G13" s="90" t="e">
        <f>+F13/C13</f>
        <v>#DIV/0!</v>
      </c>
      <c r="H13" s="45"/>
      <c r="I13" s="208">
        <v>800</v>
      </c>
      <c r="J13" s="200">
        <f>+F13-I13</f>
        <v>-800</v>
      </c>
      <c r="K13" s="90">
        <f>+J13/I13</f>
        <v>-1</v>
      </c>
      <c r="N13" s="207"/>
      <c r="O13" s="208"/>
    </row>
    <row r="14" spans="1:15">
      <c r="A14" s="206"/>
      <c r="C14" s="206"/>
      <c r="D14" s="206"/>
      <c r="E14" s="206"/>
      <c r="F14" s="206"/>
      <c r="G14" s="209"/>
      <c r="I14" s="208"/>
      <c r="N14" s="207"/>
      <c r="O14" s="208"/>
    </row>
    <row r="15" spans="1:15">
      <c r="A15" s="206" t="str">
        <f>+Receipts!N5</f>
        <v>Wine Tasting</v>
      </c>
      <c r="C15" s="206">
        <f>+Receipts!N34</f>
        <v>0</v>
      </c>
      <c r="D15" s="206">
        <f>-Payments!M31</f>
        <v>0</v>
      </c>
      <c r="E15" s="206"/>
      <c r="F15" s="206">
        <f>+C15+D15</f>
        <v>0</v>
      </c>
      <c r="G15" s="90" t="e">
        <f>+F15/C15</f>
        <v>#DIV/0!</v>
      </c>
      <c r="H15" s="45"/>
      <c r="I15" s="208">
        <v>250</v>
      </c>
      <c r="J15" s="200">
        <f>+F15-I15</f>
        <v>-250</v>
      </c>
      <c r="K15" s="90">
        <f>+J15/I15</f>
        <v>-1</v>
      </c>
      <c r="N15" s="207" t="s">
        <v>80</v>
      </c>
      <c r="O15" s="208"/>
    </row>
    <row r="16" spans="1:15">
      <c r="A16" s="206"/>
      <c r="C16" s="206"/>
      <c r="D16" s="206"/>
      <c r="E16" s="206"/>
      <c r="F16" s="206"/>
      <c r="G16" s="209"/>
      <c r="I16" s="208"/>
      <c r="N16" s="207"/>
      <c r="O16" s="208"/>
    </row>
    <row r="17" spans="1:15">
      <c r="A17" s="206" t="str">
        <f>+Receipts!O5</f>
        <v>Event 2</v>
      </c>
      <c r="C17" s="206">
        <f>+Receipts!O34</f>
        <v>0</v>
      </c>
      <c r="D17" s="206">
        <f>-Payments!N31</f>
        <v>0</v>
      </c>
      <c r="E17" s="206"/>
      <c r="F17" s="206">
        <f>+C17+D17</f>
        <v>0</v>
      </c>
      <c r="G17" s="90" t="e">
        <f>+F17/C17</f>
        <v>#DIV/0!</v>
      </c>
      <c r="H17" s="45"/>
      <c r="I17" s="208">
        <v>200</v>
      </c>
      <c r="J17" s="200">
        <f>+F17-I17</f>
        <v>-200</v>
      </c>
      <c r="K17" s="90">
        <f>+J17/I17</f>
        <v>-1</v>
      </c>
      <c r="N17" s="207" t="s">
        <v>81</v>
      </c>
      <c r="O17" s="208"/>
    </row>
    <row r="18" spans="1:15">
      <c r="A18" s="206"/>
      <c r="C18" s="206"/>
      <c r="D18" s="206"/>
      <c r="E18" s="206"/>
      <c r="F18" s="206"/>
      <c r="G18" s="209"/>
      <c r="I18" s="208"/>
      <c r="N18" s="207"/>
      <c r="O18" s="208"/>
    </row>
    <row r="19" spans="1:15">
      <c r="A19" s="206" t="str">
        <f>+Receipts!P5</f>
        <v>Twinning W/E</v>
      </c>
      <c r="C19" s="206">
        <f>+Receipts!P34</f>
        <v>0</v>
      </c>
      <c r="D19" s="206">
        <f>-Payments!O31</f>
        <v>0</v>
      </c>
      <c r="E19" s="206"/>
      <c r="F19" s="206">
        <f>+C19+D19</f>
        <v>0</v>
      </c>
      <c r="G19" s="90" t="e">
        <f>+F19/C19</f>
        <v>#DIV/0!</v>
      </c>
      <c r="H19" s="45"/>
      <c r="I19" s="208">
        <v>-5000</v>
      </c>
      <c r="J19" s="200">
        <f>+F19-I19</f>
        <v>5000</v>
      </c>
      <c r="K19" s="90"/>
      <c r="N19" s="207"/>
      <c r="O19" s="208"/>
    </row>
    <row r="20" spans="1:15">
      <c r="A20" s="206"/>
      <c r="C20" s="206"/>
      <c r="D20" s="206"/>
      <c r="E20" s="206"/>
      <c r="F20" s="206"/>
      <c r="G20" s="209"/>
      <c r="I20" s="208"/>
      <c r="N20" s="207"/>
      <c r="O20" s="208"/>
    </row>
    <row r="21" spans="1:15">
      <c r="A21" s="206" t="str">
        <f>+Receipts!Q5</f>
        <v>Welwyn Week</v>
      </c>
      <c r="C21" s="206">
        <f>+Receipts!Q34</f>
        <v>0</v>
      </c>
      <c r="D21" s="206">
        <f>-Payments!P31</f>
        <v>0</v>
      </c>
      <c r="E21" s="206"/>
      <c r="F21" s="206">
        <f>+C21+D21</f>
        <v>0</v>
      </c>
      <c r="G21" s="90" t="e">
        <f>+F21/C21</f>
        <v>#DIV/0!</v>
      </c>
      <c r="H21" s="45"/>
      <c r="I21" s="208">
        <v>50</v>
      </c>
      <c r="J21" s="200">
        <f>+F21-I21</f>
        <v>-50</v>
      </c>
      <c r="K21" s="90">
        <f>+J21/I21</f>
        <v>-1</v>
      </c>
      <c r="N21" s="207"/>
      <c r="O21" s="208"/>
    </row>
    <row r="22" spans="1:15">
      <c r="A22" s="206"/>
      <c r="C22" s="206"/>
      <c r="D22" s="206"/>
      <c r="E22" s="206"/>
      <c r="F22" s="206"/>
      <c r="G22" s="209"/>
      <c r="I22" s="208"/>
      <c r="N22" s="207"/>
      <c r="O22" s="208"/>
    </row>
    <row r="23" spans="1:15">
      <c r="A23" s="206" t="str">
        <f>+Receipts!R5</f>
        <v>Bastille Day</v>
      </c>
      <c r="C23" s="206">
        <f>+Receipts!R34</f>
        <v>677.5</v>
      </c>
      <c r="D23" s="206">
        <f>-Payments!Q31</f>
        <v>-942</v>
      </c>
      <c r="E23" s="206"/>
      <c r="F23" s="206">
        <f>+C23+D23</f>
        <v>-264.5</v>
      </c>
      <c r="G23" s="90">
        <f>+F23/C23</f>
        <v>-0.39040590405904058</v>
      </c>
      <c r="I23" s="208">
        <v>0</v>
      </c>
      <c r="J23" s="200">
        <f>+F23-I23</f>
        <v>-264.5</v>
      </c>
      <c r="K23" s="90" t="e">
        <f>+J23/I23</f>
        <v>#DIV/0!</v>
      </c>
      <c r="N23" s="207"/>
      <c r="O23" s="208"/>
    </row>
    <row r="24" spans="1:15">
      <c r="A24" s="206"/>
      <c r="C24" s="206"/>
      <c r="D24" s="206"/>
      <c r="E24" s="206"/>
      <c r="F24" s="206"/>
      <c r="G24" s="209"/>
      <c r="I24" s="208"/>
      <c r="N24" s="207"/>
      <c r="O24" s="208"/>
    </row>
    <row r="25" spans="1:15">
      <c r="A25" s="206" t="str">
        <f>+Payments!R3</f>
        <v>Publicity, Newsletter &amp; Admin</v>
      </c>
      <c r="C25" s="206"/>
      <c r="D25" s="206">
        <f>-Payments!R31</f>
        <v>-57.46</v>
      </c>
      <c r="E25" s="206"/>
      <c r="F25" s="206">
        <f>+C25+D25</f>
        <v>-57.46</v>
      </c>
      <c r="G25" s="209"/>
      <c r="I25" s="208">
        <v>-200</v>
      </c>
      <c r="J25" s="200">
        <f>+F25-I25</f>
        <v>142.54</v>
      </c>
      <c r="K25" s="90">
        <f>+J25/I25</f>
        <v>-0.7127</v>
      </c>
      <c r="N25" s="207"/>
      <c r="O25" s="208"/>
    </row>
    <row r="26" spans="1:15">
      <c r="A26" s="206"/>
      <c r="C26" s="206"/>
      <c r="D26" s="206"/>
      <c r="E26" s="206"/>
      <c r="F26" s="206"/>
      <c r="G26" s="209"/>
      <c r="I26" s="208"/>
      <c r="N26" s="207"/>
      <c r="O26" s="208"/>
    </row>
    <row r="27" spans="1:15">
      <c r="A27" s="206" t="str">
        <f>+Payments!S3</f>
        <v>Insurance</v>
      </c>
      <c r="C27" s="206"/>
      <c r="D27" s="206">
        <f>-Payments!S31</f>
        <v>-209</v>
      </c>
      <c r="E27" s="206"/>
      <c r="F27" s="206">
        <f>+C27+D27</f>
        <v>-209</v>
      </c>
      <c r="G27" s="209"/>
      <c r="I27" s="208">
        <v>-225</v>
      </c>
      <c r="J27" s="200">
        <f>+F27-I27</f>
        <v>16</v>
      </c>
      <c r="K27" s="90">
        <f>+J27/I27</f>
        <v>-7.1111111111111111E-2</v>
      </c>
      <c r="N27" s="207"/>
      <c r="O27" s="208"/>
    </row>
    <row r="28" spans="1:15">
      <c r="A28" s="206"/>
      <c r="C28" s="206"/>
      <c r="D28" s="206"/>
      <c r="E28" s="206"/>
      <c r="F28" s="206"/>
      <c r="G28" s="209"/>
      <c r="I28" s="208"/>
      <c r="N28" s="207"/>
      <c r="O28" s="208"/>
    </row>
    <row r="29" spans="1:15">
      <c r="A29" s="206" t="str">
        <f>+Receipts!T5</f>
        <v>Grants &amp; Donations</v>
      </c>
      <c r="B29" s="210"/>
      <c r="C29" s="206">
        <f>+Receipts!T34</f>
        <v>0</v>
      </c>
      <c r="D29" s="206">
        <f>-Payments!U31</f>
        <v>0</v>
      </c>
      <c r="E29" s="206"/>
      <c r="F29" s="206">
        <f>+C29+D29</f>
        <v>0</v>
      </c>
      <c r="G29" s="209"/>
      <c r="I29" s="208">
        <v>0</v>
      </c>
      <c r="J29" s="200">
        <f>+F29-I29</f>
        <v>0</v>
      </c>
      <c r="K29" s="90" t="e">
        <f>+J29/I29</f>
        <v>#DIV/0!</v>
      </c>
      <c r="N29" s="207"/>
      <c r="O29" s="208"/>
    </row>
    <row r="30" spans="1:15">
      <c r="A30" s="206"/>
      <c r="C30" s="206"/>
      <c r="D30" s="206"/>
      <c r="E30" s="206"/>
      <c r="F30" s="206"/>
      <c r="G30" s="209"/>
      <c r="I30" s="208"/>
      <c r="N30" s="207"/>
      <c r="O30" s="208"/>
    </row>
    <row r="31" spans="1:15">
      <c r="A31" s="206" t="str">
        <f>+Receipts!S5</f>
        <v>Miscellaneous</v>
      </c>
      <c r="B31" s="210"/>
      <c r="C31" s="206">
        <f>+Receipts!S34</f>
        <v>0</v>
      </c>
      <c r="D31" s="206">
        <f>-Payments!T31</f>
        <v>0</v>
      </c>
      <c r="E31" s="206"/>
      <c r="F31" s="206">
        <f>+C31+D31</f>
        <v>0</v>
      </c>
      <c r="G31" s="209"/>
      <c r="I31" s="208">
        <v>-100</v>
      </c>
      <c r="J31" s="200">
        <f>+F31-I31</f>
        <v>100</v>
      </c>
      <c r="K31" s="90">
        <f>+J31/I31</f>
        <v>-1</v>
      </c>
      <c r="N31" s="211"/>
      <c r="O31" s="208"/>
    </row>
    <row r="32" spans="1:15">
      <c r="A32" s="206"/>
      <c r="C32" s="206"/>
      <c r="D32" s="206"/>
      <c r="E32" s="206"/>
      <c r="F32" s="206"/>
      <c r="G32" s="209"/>
      <c r="I32" s="208"/>
      <c r="N32" s="207"/>
      <c r="O32" s="208"/>
    </row>
    <row r="33" spans="1:15">
      <c r="A33" s="199" t="s">
        <v>40</v>
      </c>
      <c r="C33" s="206">
        <f>+'Deposit Account'!F19</f>
        <v>1.64</v>
      </c>
      <c r="D33" s="206"/>
      <c r="E33" s="206"/>
      <c r="F33" s="206">
        <f>+C33+D33</f>
        <v>1.64</v>
      </c>
      <c r="G33" s="209"/>
      <c r="I33" s="208">
        <v>0</v>
      </c>
      <c r="J33" s="200">
        <f>+F33-I33</f>
        <v>1.64</v>
      </c>
      <c r="K33" s="90" t="e">
        <f>+J33/I33</f>
        <v>#DIV/0!</v>
      </c>
      <c r="N33" s="207"/>
      <c r="O33" s="208"/>
    </row>
    <row r="34" spans="1:15">
      <c r="C34" s="212"/>
      <c r="D34" s="212"/>
      <c r="E34" s="212"/>
      <c r="F34" s="212"/>
      <c r="I34" s="212"/>
      <c r="J34" s="213"/>
      <c r="K34" s="213"/>
      <c r="N34" s="207"/>
      <c r="O34" s="214"/>
    </row>
    <row r="35" spans="1:15">
      <c r="A35" s="199" t="s">
        <v>7</v>
      </c>
      <c r="C35" s="206">
        <f>SUM(C5:C34)</f>
        <v>964.14</v>
      </c>
      <c r="D35" s="206">
        <f>SUM(D5:D34)</f>
        <v>-1208.46</v>
      </c>
      <c r="E35" s="206"/>
      <c r="F35" s="206">
        <f>+C35+D35</f>
        <v>-244.32000000000005</v>
      </c>
      <c r="I35" s="206">
        <f>SUM(I5:I34)</f>
        <v>-3775</v>
      </c>
      <c r="J35" s="200">
        <f>+F35-I35</f>
        <v>3530.68</v>
      </c>
      <c r="K35" s="90">
        <f>+J35/I35</f>
        <v>-0.93527947019867541</v>
      </c>
      <c r="N35" s="207"/>
      <c r="O35" s="215">
        <f>SUM(O5:O34)</f>
        <v>0</v>
      </c>
    </row>
    <row r="36" spans="1:15">
      <c r="C36" s="206"/>
      <c r="D36" s="206"/>
      <c r="E36" s="206"/>
      <c r="F36" s="216">
        <f>SUM(F5:F34)-F35</f>
        <v>0</v>
      </c>
      <c r="I36" s="206"/>
      <c r="J36" s="206"/>
      <c r="K36" s="206"/>
      <c r="N36" s="217"/>
      <c r="O36" s="218"/>
    </row>
    <row r="37" spans="1:15">
      <c r="C37" s="206"/>
      <c r="D37" s="206"/>
      <c r="E37" s="206"/>
      <c r="F37" s="206"/>
      <c r="I37" s="206"/>
      <c r="J37" s="206"/>
      <c r="K37" s="206"/>
    </row>
    <row r="38" spans="1:15">
      <c r="A38" s="219" t="s">
        <v>181</v>
      </c>
    </row>
    <row r="39" spans="1:15">
      <c r="A39" s="219" t="s">
        <v>68</v>
      </c>
      <c r="F39" s="199">
        <f>+'Main Account'!G12</f>
        <v>4455.6099999999988</v>
      </c>
      <c r="I39" s="220"/>
      <c r="J39" s="220"/>
      <c r="K39" s="220"/>
      <c r="L39" s="221"/>
      <c r="M39" s="221"/>
      <c r="N39" s="221"/>
    </row>
    <row r="40" spans="1:15">
      <c r="A40" s="219" t="s">
        <v>75</v>
      </c>
      <c r="F40" s="199">
        <f>+'No 2 Account'!F16</f>
        <v>0</v>
      </c>
      <c r="I40" s="220"/>
      <c r="J40" s="220"/>
      <c r="K40" s="220"/>
      <c r="L40" s="221"/>
      <c r="M40" s="221"/>
      <c r="N40" s="221"/>
    </row>
    <row r="41" spans="1:15">
      <c r="A41" s="219" t="s">
        <v>69</v>
      </c>
      <c r="F41" s="222">
        <f>+'Deposit Account'!F21</f>
        <v>7738.59</v>
      </c>
      <c r="I41" s="220"/>
      <c r="J41" s="220"/>
      <c r="K41" s="220"/>
      <c r="L41" s="221"/>
      <c r="M41" s="221"/>
      <c r="N41" s="221"/>
    </row>
    <row r="42" spans="1:15">
      <c r="F42" s="199">
        <f>SUM(F39:F41)</f>
        <v>12194.199999999999</v>
      </c>
      <c r="I42" s="220"/>
      <c r="J42" s="220"/>
      <c r="K42" s="220"/>
      <c r="L42" s="221"/>
      <c r="M42" s="221"/>
      <c r="N42" s="221"/>
    </row>
    <row r="43" spans="1:15">
      <c r="I43" s="220"/>
      <c r="J43" s="220"/>
      <c r="K43" s="220"/>
      <c r="L43" s="221"/>
      <c r="M43" s="221"/>
      <c r="N43" s="221"/>
    </row>
  </sheetData>
  <mergeCells count="1">
    <mergeCell ref="J3:K3"/>
  </mergeCells>
  <pageMargins left="0.26" right="0.3" top="0.25" bottom="0.49" header="0.15" footer="0.26"/>
  <pageSetup paperSize="9" scale="96" orientation="landscape" horizontalDpi="4294967293" r:id="rId1"/>
  <headerFooter alignWithMargins="0">
    <oddFooter>&amp;L&amp;F &amp;A&amp;C&amp;P&amp;R&amp;D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M33"/>
  <sheetViews>
    <sheetView topLeftCell="A4" zoomScale="80" zoomScaleNormal="80" workbookViewId="0">
      <selection activeCell="G12" sqref="G12"/>
    </sheetView>
  </sheetViews>
  <sheetFormatPr defaultRowHeight="12.75"/>
  <cols>
    <col min="2" max="2" width="5" customWidth="1"/>
    <col min="3" max="3" width="14.140625" customWidth="1"/>
    <col min="4" max="4" width="15.28515625" bestFit="1" customWidth="1"/>
    <col min="5" max="5" width="9.7109375" bestFit="1" customWidth="1"/>
    <col min="6" max="6" width="9.28515625" style="22" bestFit="1" customWidth="1"/>
    <col min="7" max="7" width="10.28515625" style="22" bestFit="1" customWidth="1"/>
    <col min="9" max="9" width="9.28515625" bestFit="1" customWidth="1"/>
    <col min="11" max="11" width="16.7109375" bestFit="1" customWidth="1"/>
  </cols>
  <sheetData>
    <row r="1" spans="2:13">
      <c r="B1" s="10" t="s">
        <v>0</v>
      </c>
    </row>
    <row r="3" spans="2:13">
      <c r="B3" s="10" t="s">
        <v>13</v>
      </c>
      <c r="D3" s="3">
        <v>44408</v>
      </c>
    </row>
    <row r="5" spans="2:13">
      <c r="B5" s="28" t="s">
        <v>36</v>
      </c>
    </row>
    <row r="6" spans="2:13">
      <c r="B6" s="1" t="s">
        <v>185</v>
      </c>
      <c r="G6" s="22">
        <v>4724.3099999999986</v>
      </c>
      <c r="I6" s="42"/>
      <c r="J6" s="43"/>
    </row>
    <row r="7" spans="2:13">
      <c r="I7" s="43"/>
      <c r="J7" s="43"/>
    </row>
    <row r="8" spans="2:13">
      <c r="B8" t="s">
        <v>9</v>
      </c>
      <c r="G8" s="22">
        <f>+Receipts!F27-Receipts!F10</f>
        <v>935.5</v>
      </c>
      <c r="I8" s="43"/>
      <c r="J8" s="43"/>
    </row>
    <row r="9" spans="2:13">
      <c r="C9" t="s">
        <v>212</v>
      </c>
      <c r="G9" s="22">
        <v>4.26</v>
      </c>
      <c r="I9" s="43"/>
      <c r="J9" s="43"/>
    </row>
    <row r="10" spans="2:13">
      <c r="B10" t="s">
        <v>10</v>
      </c>
      <c r="G10" s="22">
        <f>-Payments!G20+Payments!G8</f>
        <v>-1208.46</v>
      </c>
      <c r="I10" s="43"/>
      <c r="J10" s="43"/>
    </row>
    <row r="11" spans="2:13">
      <c r="G11" s="23"/>
      <c r="I11" s="43"/>
      <c r="J11" s="43"/>
      <c r="L11" s="26"/>
      <c r="M11" s="22"/>
    </row>
    <row r="12" spans="2:13">
      <c r="B12" s="1" t="s">
        <v>184</v>
      </c>
      <c r="G12" s="24">
        <f>SUM(G6:G11)</f>
        <v>4455.6099999999988</v>
      </c>
      <c r="I12" s="42"/>
      <c r="J12" s="15"/>
      <c r="L12" s="26"/>
      <c r="M12" s="22"/>
    </row>
    <row r="13" spans="2:13">
      <c r="I13" s="43"/>
      <c r="J13" s="15"/>
      <c r="L13" s="26"/>
      <c r="M13" s="22"/>
    </row>
    <row r="14" spans="2:13" ht="29.25" customHeight="1">
      <c r="B14" s="28" t="s">
        <v>37</v>
      </c>
      <c r="I14" s="15"/>
      <c r="J14" s="15"/>
      <c r="L14" s="26"/>
      <c r="M14" s="22"/>
    </row>
    <row r="15" spans="2:13">
      <c r="B15" t="s">
        <v>35</v>
      </c>
      <c r="G15" s="25">
        <v>5397.61</v>
      </c>
      <c r="I15" s="42"/>
      <c r="J15" s="43"/>
      <c r="L15" s="26"/>
      <c r="M15" s="22"/>
    </row>
    <row r="16" spans="2:13">
      <c r="I16" s="43"/>
      <c r="J16" s="43"/>
      <c r="L16" s="26"/>
      <c r="M16" s="22"/>
    </row>
    <row r="17" spans="1:13">
      <c r="B17" t="s">
        <v>16</v>
      </c>
      <c r="E17" s="22"/>
      <c r="L17" s="26"/>
      <c r="M17" s="22"/>
    </row>
    <row r="18" spans="1:13" ht="30" customHeight="1">
      <c r="B18" s="254" t="s">
        <v>210</v>
      </c>
      <c r="C18" s="254"/>
      <c r="D18" s="2">
        <v>101130</v>
      </c>
      <c r="E18" s="22">
        <v>-942</v>
      </c>
      <c r="J18" s="22"/>
    </row>
    <row r="19" spans="1:13">
      <c r="A19" s="2"/>
      <c r="E19" s="22"/>
    </row>
    <row r="20" spans="1:13">
      <c r="A20" s="2"/>
      <c r="C20" s="2"/>
      <c r="E20" s="22"/>
    </row>
    <row r="21" spans="1:13">
      <c r="A21" s="2"/>
      <c r="C21" s="2"/>
      <c r="D21" s="103"/>
      <c r="E21" s="59"/>
    </row>
    <row r="22" spans="1:13">
      <c r="A22" s="2"/>
      <c r="G22" s="24">
        <f>SUM(E17:E21)</f>
        <v>-942</v>
      </c>
      <c r="K22" s="99"/>
    </row>
    <row r="23" spans="1:13">
      <c r="A23" s="2"/>
      <c r="B23" t="s">
        <v>20</v>
      </c>
      <c r="E23" s="22"/>
    </row>
    <row r="24" spans="1:13">
      <c r="E24" s="22"/>
      <c r="K24" s="99"/>
    </row>
    <row r="25" spans="1:13">
      <c r="E25" s="23"/>
    </row>
    <row r="26" spans="1:13">
      <c r="G26" s="24">
        <f>SUM(E24:E25)</f>
        <v>0</v>
      </c>
      <c r="K26" s="99"/>
    </row>
    <row r="29" spans="1:13">
      <c r="B29" t="s">
        <v>17</v>
      </c>
      <c r="G29" s="24">
        <f>+G15+G22+G26</f>
        <v>4455.6099999999997</v>
      </c>
    </row>
    <row r="32" spans="1:13">
      <c r="E32" s="103" t="s">
        <v>23</v>
      </c>
      <c r="G32" s="22">
        <f>+G12-G29</f>
        <v>0</v>
      </c>
      <c r="H32" s="26"/>
    </row>
    <row r="33" spans="8:8">
      <c r="H33" s="22"/>
    </row>
  </sheetData>
  <mergeCells count="1">
    <mergeCell ref="B18:C18"/>
  </mergeCells>
  <phoneticPr fontId="0" type="noConversion"/>
  <pageMargins left="0.75" right="0.75" top="1" bottom="1" header="0.5" footer="0.5"/>
  <pageSetup paperSize="9" orientation="portrait" horizontalDpi="4294967293" r:id="rId1"/>
  <headerFooter alignWithMargins="0">
    <oddFooter>&amp;L&amp;F &amp;A&amp;C&amp;P&amp;R&amp;D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3:U35"/>
  <sheetViews>
    <sheetView topLeftCell="A3" zoomScale="80" zoomScaleNormal="80" workbookViewId="0">
      <pane xSplit="5" ySplit="4" topLeftCell="I11" activePane="bottomRight" state="frozen"/>
      <selection activeCell="A3" sqref="A3"/>
      <selection pane="topRight" activeCell="F3" sqref="F3"/>
      <selection pane="bottomLeft" activeCell="A7" sqref="A7"/>
      <selection pane="bottomRight" activeCell="R30" sqref="R30"/>
    </sheetView>
  </sheetViews>
  <sheetFormatPr defaultColWidth="9.140625" defaultRowHeight="12.75"/>
  <cols>
    <col min="1" max="1" width="12.85546875" style="81" customWidth="1"/>
    <col min="2" max="2" width="33" style="22" customWidth="1"/>
    <col min="3" max="3" width="11.28515625" style="96" bestFit="1" customWidth="1"/>
    <col min="4" max="4" width="9.140625" style="68"/>
    <col min="5" max="6" width="9.140625" style="22"/>
    <col min="7" max="7" width="2.28515625" style="22" customWidth="1"/>
    <col min="8" max="8" width="11.42578125" style="22" bestFit="1" customWidth="1"/>
    <col min="9" max="9" width="12.28515625" style="22" bestFit="1" customWidth="1"/>
    <col min="10" max="10" width="11.42578125" style="22" bestFit="1" customWidth="1"/>
    <col min="11" max="11" width="11.42578125" style="22" customWidth="1"/>
    <col min="12" max="12" width="10.140625" style="22" customWidth="1"/>
    <col min="13" max="13" width="10.42578125" style="22" customWidth="1"/>
    <col min="14" max="14" width="10.140625" style="22" bestFit="1" customWidth="1"/>
    <col min="15" max="18" width="9.140625" style="22"/>
    <col min="19" max="19" width="9.7109375" style="22" customWidth="1"/>
    <col min="20" max="21" width="10.28515625" style="22" customWidth="1"/>
    <col min="22" max="16384" width="9.140625" style="22"/>
  </cols>
  <sheetData>
    <row r="3" spans="1:21">
      <c r="B3" s="22" t="s">
        <v>0</v>
      </c>
    </row>
    <row r="4" spans="1:21">
      <c r="H4" s="189" t="s">
        <v>38</v>
      </c>
      <c r="K4" s="234" t="s">
        <v>21</v>
      </c>
      <c r="P4" s="8"/>
    </row>
    <row r="5" spans="1:21" s="29" customFormat="1" ht="25.5" customHeight="1">
      <c r="A5" s="82" t="s">
        <v>1</v>
      </c>
      <c r="B5" s="29" t="s">
        <v>3</v>
      </c>
      <c r="C5" s="97" t="s">
        <v>62</v>
      </c>
      <c r="D5" s="68" t="s">
        <v>6</v>
      </c>
      <c r="F5" s="29" t="s">
        <v>2</v>
      </c>
      <c r="H5" s="29" t="s">
        <v>24</v>
      </c>
      <c r="I5" s="29" t="s">
        <v>4</v>
      </c>
      <c r="J5" s="29" t="s">
        <v>5</v>
      </c>
      <c r="K5" s="8" t="s">
        <v>79</v>
      </c>
      <c r="L5" s="29" t="s">
        <v>47</v>
      </c>
      <c r="M5" s="29" t="s">
        <v>11</v>
      </c>
      <c r="N5" s="8" t="s">
        <v>60</v>
      </c>
      <c r="O5" s="8" t="s">
        <v>80</v>
      </c>
      <c r="P5" s="29" t="s">
        <v>168</v>
      </c>
      <c r="Q5" s="29" t="s">
        <v>51</v>
      </c>
      <c r="R5" s="29" t="s">
        <v>66</v>
      </c>
      <c r="S5" s="29" t="s">
        <v>42</v>
      </c>
      <c r="T5" s="29" t="s">
        <v>98</v>
      </c>
      <c r="U5" s="29" t="s">
        <v>56</v>
      </c>
    </row>
    <row r="6" spans="1:21">
      <c r="J6" s="61" t="s">
        <v>48</v>
      </c>
      <c r="K6" s="194" t="s">
        <v>48</v>
      </c>
      <c r="L6" s="61" t="s">
        <v>49</v>
      </c>
      <c r="M6" s="61" t="s">
        <v>50</v>
      </c>
      <c r="N6" s="61" t="s">
        <v>72</v>
      </c>
      <c r="O6" s="194" t="s">
        <v>169</v>
      </c>
      <c r="P6" s="61" t="s">
        <v>64</v>
      </c>
      <c r="Q6" s="61" t="s">
        <v>52</v>
      </c>
      <c r="R6" s="69" t="s">
        <v>58</v>
      </c>
    </row>
    <row r="7" spans="1:21">
      <c r="A7" s="238" t="s">
        <v>194</v>
      </c>
      <c r="F7" s="26"/>
      <c r="G7" s="26"/>
      <c r="H7" s="26"/>
      <c r="I7" s="31"/>
      <c r="J7" s="31"/>
      <c r="K7" s="31"/>
      <c r="L7" s="31"/>
      <c r="N7" s="31"/>
      <c r="O7" s="31"/>
    </row>
    <row r="8" spans="1:21">
      <c r="F8" s="42">
        <f>SUM(H8:U8)</f>
        <v>0</v>
      </c>
      <c r="G8" s="42"/>
    </row>
    <row r="9" spans="1:21">
      <c r="A9" s="83"/>
      <c r="E9"/>
      <c r="F9" s="59"/>
      <c r="G9" s="59"/>
      <c r="H9" s="33"/>
      <c r="I9" s="33"/>
      <c r="J9" s="33"/>
      <c r="K9" s="33"/>
      <c r="L9" s="33"/>
      <c r="M9" s="33"/>
      <c r="N9" s="33"/>
      <c r="O9" s="33"/>
      <c r="P9" s="33"/>
      <c r="Q9" s="33"/>
      <c r="R9" s="33"/>
      <c r="S9" s="33"/>
      <c r="T9" s="33"/>
      <c r="U9" s="33"/>
    </row>
    <row r="10" spans="1:21">
      <c r="A10" s="83"/>
      <c r="E10"/>
      <c r="F10" s="26">
        <f>SUM(F8:F9)</f>
        <v>0</v>
      </c>
      <c r="G10" s="26"/>
      <c r="I10" s="46"/>
      <c r="J10" s="46"/>
      <c r="K10" s="46"/>
      <c r="L10" s="46"/>
      <c r="M10" s="46"/>
      <c r="N10" s="46"/>
      <c r="O10" s="46"/>
      <c r="P10" s="46"/>
      <c r="Q10" s="46"/>
      <c r="R10" s="46"/>
      <c r="S10" s="46"/>
      <c r="T10" s="46"/>
      <c r="U10" s="46">
        <f>SUM(U8:U9)</f>
        <v>0</v>
      </c>
    </row>
    <row r="11" spans="1:21">
      <c r="A11" s="238" t="s">
        <v>195</v>
      </c>
      <c r="E11"/>
      <c r="F11" s="46"/>
      <c r="G11" s="26"/>
      <c r="I11" s="46"/>
      <c r="J11" s="46"/>
      <c r="K11" s="46"/>
      <c r="L11" s="46"/>
      <c r="M11" s="46"/>
      <c r="N11" s="46"/>
      <c r="O11" s="46"/>
      <c r="P11" s="46"/>
      <c r="Q11" s="46"/>
      <c r="S11" s="46"/>
      <c r="T11" s="46"/>
      <c r="U11" s="46"/>
    </row>
    <row r="12" spans="1:21">
      <c r="A12" s="83"/>
      <c r="C12" s="223"/>
      <c r="D12" s="231"/>
      <c r="F12" s="46"/>
      <c r="G12" s="26"/>
      <c r="I12" s="46"/>
      <c r="J12" s="46"/>
      <c r="K12" s="46"/>
      <c r="L12" s="46"/>
      <c r="M12" s="46"/>
      <c r="N12" s="46"/>
      <c r="O12" s="46"/>
      <c r="P12" s="46"/>
      <c r="Q12" s="46"/>
      <c r="T12" s="46"/>
      <c r="U12" s="46"/>
    </row>
    <row r="13" spans="1:21">
      <c r="A13" s="83">
        <v>44104</v>
      </c>
      <c r="B13" s="22" t="s">
        <v>197</v>
      </c>
      <c r="C13" s="223"/>
      <c r="D13" s="231"/>
      <c r="E13"/>
      <c r="F13" s="46">
        <f t="shared" ref="F13:F24" si="0">SUM(H13:U13)</f>
        <v>95</v>
      </c>
      <c r="G13" s="26"/>
      <c r="I13" s="46">
        <v>95</v>
      </c>
      <c r="J13" s="46"/>
      <c r="K13" s="46"/>
      <c r="L13" s="46"/>
      <c r="M13" s="46"/>
      <c r="N13" s="46"/>
      <c r="O13" s="46"/>
      <c r="P13" s="46"/>
      <c r="Q13" s="46"/>
      <c r="S13" s="46"/>
      <c r="T13" s="46"/>
      <c r="U13" s="46"/>
    </row>
    <row r="14" spans="1:21">
      <c r="A14" s="84">
        <v>44135</v>
      </c>
      <c r="B14" s="22" t="s">
        <v>197</v>
      </c>
      <c r="C14" s="223"/>
      <c r="D14" s="231"/>
      <c r="F14" s="46">
        <f t="shared" si="0"/>
        <v>70</v>
      </c>
      <c r="G14" s="26"/>
      <c r="I14" s="46">
        <v>70</v>
      </c>
      <c r="J14" s="46"/>
      <c r="K14" s="46"/>
      <c r="L14" s="46"/>
      <c r="M14" s="46"/>
      <c r="N14" s="46"/>
      <c r="O14" s="46"/>
      <c r="P14" s="46"/>
      <c r="Q14" s="46"/>
      <c r="S14" s="46"/>
      <c r="T14" s="46"/>
      <c r="U14" s="46"/>
    </row>
    <row r="15" spans="1:21">
      <c r="A15" s="85">
        <v>44137</v>
      </c>
      <c r="B15" s="191" t="s">
        <v>200</v>
      </c>
      <c r="C15" s="223"/>
      <c r="D15" s="231">
        <v>100540</v>
      </c>
      <c r="F15" s="46">
        <f t="shared" si="0"/>
        <v>55</v>
      </c>
      <c r="G15" s="26"/>
      <c r="I15" s="22">
        <v>55</v>
      </c>
      <c r="J15" s="46"/>
      <c r="K15" s="46"/>
      <c r="L15" s="46"/>
      <c r="M15" s="46"/>
      <c r="N15" s="46"/>
      <c r="O15" s="46"/>
      <c r="P15" s="46"/>
      <c r="Q15" s="46"/>
      <c r="S15" s="46"/>
      <c r="T15" s="46"/>
      <c r="U15" s="46"/>
    </row>
    <row r="16" spans="1:21">
      <c r="A16" s="86">
        <v>44165</v>
      </c>
      <c r="B16" s="192" t="s">
        <v>197</v>
      </c>
      <c r="C16" s="223"/>
      <c r="D16" s="231"/>
      <c r="F16" s="46">
        <f t="shared" si="0"/>
        <v>45</v>
      </c>
      <c r="G16" s="26"/>
      <c r="I16" s="22">
        <v>45</v>
      </c>
      <c r="J16" s="46"/>
      <c r="K16" s="46"/>
      <c r="L16" s="46"/>
      <c r="M16" s="46"/>
      <c r="N16" s="46"/>
      <c r="O16" s="46"/>
      <c r="P16" s="46"/>
      <c r="Q16" s="46"/>
      <c r="S16" s="46"/>
      <c r="T16" s="46"/>
      <c r="U16" s="46"/>
    </row>
    <row r="17" spans="1:21">
      <c r="A17" s="84">
        <v>44227</v>
      </c>
      <c r="B17" s="191" t="s">
        <v>197</v>
      </c>
      <c r="C17" s="223"/>
      <c r="D17" s="231"/>
      <c r="F17" s="46">
        <f t="shared" si="0"/>
        <v>10</v>
      </c>
      <c r="G17" s="26"/>
      <c r="I17" s="22">
        <v>10</v>
      </c>
      <c r="J17" s="46"/>
      <c r="K17" s="46"/>
      <c r="L17" s="46"/>
      <c r="M17" s="46"/>
      <c r="N17" s="46"/>
      <c r="O17" s="46"/>
      <c r="P17" s="46"/>
      <c r="Q17" s="46"/>
      <c r="S17" s="46"/>
      <c r="T17" s="46"/>
      <c r="U17" s="46"/>
    </row>
    <row r="18" spans="1:21">
      <c r="A18" s="95">
        <v>44377</v>
      </c>
      <c r="B18" s="66" t="s">
        <v>197</v>
      </c>
      <c r="C18" s="223"/>
      <c r="D18" s="231"/>
      <c r="F18" s="46">
        <f t="shared" si="0"/>
        <v>10</v>
      </c>
      <c r="G18" s="26"/>
      <c r="I18" s="22">
        <v>10</v>
      </c>
      <c r="J18" s="46"/>
      <c r="K18" s="46"/>
      <c r="L18" s="46"/>
      <c r="M18" s="46"/>
      <c r="N18" s="46"/>
      <c r="O18" s="46"/>
      <c r="P18" s="46"/>
      <c r="Q18" s="46"/>
      <c r="S18" s="46"/>
      <c r="T18" s="46"/>
    </row>
    <row r="19" spans="1:21">
      <c r="A19" s="81">
        <v>44404</v>
      </c>
      <c r="B19" s="22" t="s">
        <v>200</v>
      </c>
      <c r="C19" s="223"/>
      <c r="D19" s="231">
        <v>100541</v>
      </c>
      <c r="E19"/>
      <c r="F19" s="46">
        <f t="shared" si="0"/>
        <v>221</v>
      </c>
      <c r="G19" s="26"/>
      <c r="I19" s="46"/>
      <c r="J19" s="46"/>
      <c r="K19" s="46"/>
      <c r="L19" s="46"/>
      <c r="M19" s="46"/>
      <c r="N19" s="46"/>
      <c r="O19" s="46"/>
      <c r="P19" s="46"/>
      <c r="Q19" s="46"/>
      <c r="R19" s="22">
        <v>221</v>
      </c>
      <c r="S19" s="46"/>
      <c r="T19" s="46"/>
      <c r="U19" s="46"/>
    </row>
    <row r="20" spans="1:21">
      <c r="A20" s="95">
        <v>44407</v>
      </c>
      <c r="B20" s="80" t="s">
        <v>197</v>
      </c>
      <c r="C20" s="223"/>
      <c r="D20" s="231"/>
      <c r="F20" s="46">
        <f t="shared" si="0"/>
        <v>429.5</v>
      </c>
      <c r="G20" s="26"/>
      <c r="I20" s="46"/>
      <c r="L20" s="46"/>
      <c r="M20" s="46"/>
      <c r="N20" s="46"/>
      <c r="O20" s="46"/>
      <c r="P20" s="46"/>
      <c r="Q20" s="46"/>
      <c r="R20" s="22">
        <f>456.5-27</f>
        <v>429.5</v>
      </c>
      <c r="S20" s="46"/>
      <c r="T20" s="46"/>
      <c r="U20" s="46"/>
    </row>
    <row r="21" spans="1:21">
      <c r="A21" s="95"/>
      <c r="B21" s="80"/>
      <c r="C21" s="223"/>
      <c r="D21" s="231"/>
      <c r="F21" s="46">
        <f t="shared" si="0"/>
        <v>0</v>
      </c>
      <c r="G21" s="26"/>
      <c r="J21" s="46"/>
      <c r="K21" s="46"/>
      <c r="L21" s="46"/>
      <c r="M21" s="46"/>
      <c r="N21" s="46"/>
      <c r="O21" s="46"/>
      <c r="P21" s="46"/>
      <c r="Q21" s="46"/>
      <c r="S21" s="46"/>
      <c r="T21" s="46"/>
      <c r="U21" s="46"/>
    </row>
    <row r="22" spans="1:21">
      <c r="A22" s="86"/>
      <c r="B22" s="191"/>
      <c r="C22" s="223"/>
      <c r="D22" s="231"/>
      <c r="F22" s="46">
        <f t="shared" si="0"/>
        <v>0</v>
      </c>
      <c r="G22" s="26"/>
      <c r="J22" s="46"/>
      <c r="K22" s="46"/>
      <c r="L22" s="46"/>
      <c r="M22" s="46"/>
      <c r="N22" s="46"/>
      <c r="O22" s="46"/>
      <c r="P22" s="46"/>
      <c r="Q22" s="46"/>
      <c r="S22" s="46"/>
      <c r="T22" s="46"/>
      <c r="U22" s="46"/>
    </row>
    <row r="23" spans="1:21">
      <c r="A23" s="83"/>
      <c r="B23" s="193"/>
      <c r="C23" s="223"/>
      <c r="D23" s="231"/>
      <c r="F23" s="46">
        <f t="shared" si="0"/>
        <v>0</v>
      </c>
      <c r="G23" s="26"/>
      <c r="I23" s="65"/>
      <c r="J23" s="46"/>
      <c r="K23" s="46"/>
      <c r="L23" s="46"/>
      <c r="M23" s="46"/>
      <c r="N23" s="46"/>
      <c r="O23" s="46"/>
      <c r="P23" s="46"/>
      <c r="Q23" s="46"/>
      <c r="S23" s="46"/>
      <c r="T23" s="46"/>
      <c r="U23" s="46"/>
    </row>
    <row r="24" spans="1:21">
      <c r="A24" s="83"/>
      <c r="B24" s="193"/>
      <c r="C24" s="223"/>
      <c r="D24" s="231"/>
      <c r="F24" s="46">
        <f t="shared" si="0"/>
        <v>0</v>
      </c>
      <c r="G24" s="26"/>
      <c r="I24" s="65"/>
      <c r="J24" s="46"/>
      <c r="K24" s="46"/>
      <c r="L24" s="46"/>
      <c r="M24" s="46"/>
      <c r="N24" s="46"/>
      <c r="O24" s="46"/>
      <c r="P24" s="46"/>
      <c r="Q24" s="46"/>
      <c r="S24" s="46"/>
      <c r="T24" s="46"/>
      <c r="U24" s="46"/>
    </row>
    <row r="25" spans="1:21" s="32" customFormat="1">
      <c r="A25" s="87"/>
      <c r="C25" s="223"/>
      <c r="D25" s="68"/>
      <c r="F25" s="46">
        <f>SUM(H25:U25)</f>
        <v>0</v>
      </c>
    </row>
    <row r="26" spans="1:21" ht="6.75" customHeight="1">
      <c r="A26" s="87"/>
      <c r="B26" s="32"/>
      <c r="C26" s="223"/>
      <c r="F26" s="23"/>
      <c r="G26" s="23"/>
      <c r="H26" s="33"/>
      <c r="I26" s="33"/>
      <c r="J26" s="33"/>
      <c r="K26" s="33"/>
      <c r="L26" s="33"/>
      <c r="M26" s="33"/>
      <c r="N26" s="33"/>
      <c r="O26" s="33"/>
      <c r="P26" s="33"/>
      <c r="Q26" s="33"/>
      <c r="R26" s="33"/>
      <c r="S26" s="33"/>
      <c r="T26" s="33"/>
      <c r="U26" s="33"/>
    </row>
    <row r="27" spans="1:21">
      <c r="A27" s="87" t="s">
        <v>7</v>
      </c>
      <c r="B27" s="32"/>
      <c r="C27" s="223"/>
      <c r="E27" s="22">
        <f>SUM(E3:E26)</f>
        <v>0</v>
      </c>
      <c r="F27" s="22">
        <f>SUM(F10:F26)</f>
        <v>935.5</v>
      </c>
      <c r="H27" s="22">
        <f t="shared" ref="H27:U27" si="1">SUM(H10:H26)</f>
        <v>0</v>
      </c>
      <c r="I27" s="22">
        <f t="shared" si="1"/>
        <v>285</v>
      </c>
      <c r="J27" s="22">
        <f t="shared" si="1"/>
        <v>0</v>
      </c>
      <c r="K27" s="22">
        <f t="shared" si="1"/>
        <v>0</v>
      </c>
      <c r="L27" s="22">
        <f t="shared" si="1"/>
        <v>0</v>
      </c>
      <c r="M27" s="22">
        <f t="shared" si="1"/>
        <v>0</v>
      </c>
      <c r="N27" s="22">
        <f t="shared" si="1"/>
        <v>0</v>
      </c>
      <c r="O27" s="22">
        <f t="shared" si="1"/>
        <v>0</v>
      </c>
      <c r="P27" s="22">
        <f t="shared" si="1"/>
        <v>0</v>
      </c>
      <c r="Q27" s="22">
        <f t="shared" si="1"/>
        <v>0</v>
      </c>
      <c r="R27" s="22">
        <f t="shared" si="1"/>
        <v>650.5</v>
      </c>
      <c r="S27" s="22">
        <f t="shared" si="1"/>
        <v>0</v>
      </c>
      <c r="T27" s="22">
        <f t="shared" si="1"/>
        <v>0</v>
      </c>
      <c r="U27" s="22">
        <f t="shared" si="1"/>
        <v>0</v>
      </c>
    </row>
    <row r="28" spans="1:21">
      <c r="A28" s="87"/>
      <c r="B28" s="32"/>
      <c r="C28" s="223"/>
      <c r="D28" s="68" t="s">
        <v>31</v>
      </c>
      <c r="E28" s="22">
        <f>SUM(H27:X27)-F27</f>
        <v>0</v>
      </c>
    </row>
    <row r="29" spans="1:21" ht="7.5" customHeight="1">
      <c r="A29" s="87"/>
      <c r="B29" s="32"/>
      <c r="C29" s="223"/>
    </row>
    <row r="30" spans="1:21">
      <c r="A30" s="87"/>
      <c r="B30" s="32" t="s">
        <v>57</v>
      </c>
      <c r="C30" s="223"/>
      <c r="F30" s="46">
        <f t="shared" ref="F30" si="2">SUM(H30:U30)</f>
        <v>27</v>
      </c>
      <c r="G30" s="42"/>
      <c r="R30" s="22">
        <v>27</v>
      </c>
    </row>
    <row r="31" spans="1:21">
      <c r="A31" s="87">
        <v>44102</v>
      </c>
      <c r="B31" s="225" t="s">
        <v>45</v>
      </c>
      <c r="C31" s="223"/>
      <c r="F31" s="42"/>
      <c r="G31" s="42"/>
    </row>
    <row r="32" spans="1:21">
      <c r="F32" s="42"/>
      <c r="G32" s="42"/>
    </row>
    <row r="33" spans="4:21" ht="7.5" customHeight="1">
      <c r="F33" s="23"/>
      <c r="G33" s="23"/>
      <c r="H33" s="23"/>
      <c r="I33" s="23"/>
      <c r="J33" s="23"/>
      <c r="K33" s="23"/>
      <c r="L33" s="23"/>
      <c r="M33" s="23"/>
      <c r="N33" s="23"/>
      <c r="O33" s="23"/>
      <c r="P33" s="23"/>
      <c r="Q33" s="23"/>
      <c r="R33" s="23"/>
      <c r="S33" s="23"/>
      <c r="T33" s="23"/>
      <c r="U33" s="23"/>
    </row>
    <row r="34" spans="4:21">
      <c r="F34" s="22">
        <f>SUM(F27:F33)</f>
        <v>962.5</v>
      </c>
      <c r="H34" s="22">
        <f t="shared" ref="H34:U34" si="3">SUM(H27:H33)</f>
        <v>0</v>
      </c>
      <c r="I34" s="22">
        <f t="shared" si="3"/>
        <v>285</v>
      </c>
      <c r="J34" s="22">
        <f t="shared" si="3"/>
        <v>0</v>
      </c>
      <c r="K34" s="22">
        <f t="shared" si="3"/>
        <v>0</v>
      </c>
      <c r="L34" s="22">
        <f t="shared" si="3"/>
        <v>0</v>
      </c>
      <c r="M34" s="22">
        <f t="shared" si="3"/>
        <v>0</v>
      </c>
      <c r="N34" s="22">
        <f>SUM(N27:N33)</f>
        <v>0</v>
      </c>
      <c r="O34" s="22">
        <f t="shared" si="3"/>
        <v>0</v>
      </c>
      <c r="P34" s="22">
        <f>SUM(P27:P33)</f>
        <v>0</v>
      </c>
      <c r="Q34" s="22">
        <f t="shared" si="3"/>
        <v>0</v>
      </c>
      <c r="R34" s="22">
        <f>SUM(R27:R33)</f>
        <v>677.5</v>
      </c>
      <c r="S34" s="22">
        <f t="shared" si="3"/>
        <v>0</v>
      </c>
      <c r="T34" s="22">
        <f t="shared" si="3"/>
        <v>0</v>
      </c>
      <c r="U34" s="22">
        <f t="shared" si="3"/>
        <v>0</v>
      </c>
    </row>
    <row r="35" spans="4:21">
      <c r="D35" s="68" t="s">
        <v>31</v>
      </c>
    </row>
  </sheetData>
  <phoneticPr fontId="0" type="noConversion"/>
  <pageMargins left="0.28000000000000003" right="0.21" top="0.34" bottom="0.4" header="0.23" footer="0.17"/>
  <pageSetup paperSize="9" scale="47" orientation="landscape" horizontalDpi="4294967293" r:id="rId1"/>
  <headerFooter alignWithMargins="0">
    <oddFooter>&amp;L&amp;F &amp;A&amp;C&amp;P&amp;R&amp;D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Y73"/>
  <sheetViews>
    <sheetView zoomScale="80" zoomScaleNormal="80" workbookViewId="0">
      <pane xSplit="5" ySplit="4" topLeftCell="F5" activePane="bottomRight" state="frozen"/>
      <selection pane="topRight" activeCell="F1" sqref="F1"/>
      <selection pane="bottomLeft" activeCell="A5" sqref="A5"/>
      <selection pane="bottomRight" activeCell="A15" sqref="A15:XFD42"/>
    </sheetView>
  </sheetViews>
  <sheetFormatPr defaultRowHeight="12.75"/>
  <cols>
    <col min="1" max="1" width="18" customWidth="1"/>
    <col min="2" max="2" width="12" style="64" customWidth="1"/>
    <col min="3" max="3" width="43.28515625" bestFit="1" customWidth="1"/>
    <col min="4" max="4" width="5.42578125" customWidth="1"/>
    <col min="5" max="5" width="10.7109375" style="2" bestFit="1" customWidth="1"/>
    <col min="6" max="6" width="4.5703125" customWidth="1"/>
    <col min="7" max="7" width="11.85546875" customWidth="1"/>
    <col min="8" max="8" width="9.42578125" bestFit="1" customWidth="1"/>
    <col min="9" max="9" width="8.85546875" style="22" bestFit="1" customWidth="1"/>
    <col min="10" max="10" width="8.85546875" style="22" customWidth="1"/>
    <col min="11" max="11" width="9" style="22" customWidth="1"/>
    <col min="12" max="12" width="10" style="22" customWidth="1"/>
    <col min="13" max="13" width="7.7109375" style="22" customWidth="1"/>
    <col min="14" max="14" width="9.28515625" style="22" customWidth="1"/>
    <col min="15" max="15" width="10.85546875" style="22" customWidth="1"/>
    <col min="16" max="16" width="9.42578125" style="22" bestFit="1" customWidth="1"/>
    <col min="18" max="18" width="9.85546875" style="22" customWidth="1"/>
    <col min="19" max="19" width="8.85546875" style="22" customWidth="1"/>
    <col min="20" max="20" width="9.28515625" style="22" customWidth="1"/>
    <col min="21" max="21" width="9.42578125" style="22" customWidth="1"/>
    <col min="22" max="22" width="9.28515625" style="22" bestFit="1" customWidth="1"/>
    <col min="23" max="24" width="10.140625" style="22" customWidth="1"/>
    <col min="25" max="25" width="9.85546875" customWidth="1"/>
  </cols>
  <sheetData>
    <row r="1" spans="1:25">
      <c r="B1" s="64" t="s">
        <v>0</v>
      </c>
      <c r="I1" s="189" t="s">
        <v>39</v>
      </c>
      <c r="J1" s="189"/>
      <c r="K1" s="190"/>
    </row>
    <row r="2" spans="1:25">
      <c r="J2" s="236" t="s">
        <v>21</v>
      </c>
    </row>
    <row r="3" spans="1:25" s="8" customFormat="1" ht="38.25">
      <c r="A3" s="20" t="s">
        <v>22</v>
      </c>
      <c r="B3" s="64" t="s">
        <v>1</v>
      </c>
      <c r="C3" s="20" t="s">
        <v>3</v>
      </c>
      <c r="D3" s="72" t="s">
        <v>62</v>
      </c>
      <c r="E3" s="72" t="s">
        <v>8</v>
      </c>
      <c r="G3" s="8" t="s">
        <v>2</v>
      </c>
      <c r="H3" s="8" t="s">
        <v>25</v>
      </c>
      <c r="I3" s="8" t="str">
        <f>+Receipts!J5</f>
        <v>AGM</v>
      </c>
      <c r="J3" s="233" t="s">
        <v>79</v>
      </c>
      <c r="K3" s="8" t="str">
        <f>+Receipts!L5</f>
        <v>Repas de Noel</v>
      </c>
      <c r="L3" s="8" t="str">
        <f>+Receipts!M5</f>
        <v>Quiz</v>
      </c>
      <c r="M3" s="8" t="str">
        <f>+Receipts!N5</f>
        <v>Wine Tasting</v>
      </c>
      <c r="N3" s="8" t="str">
        <f>+Receipts!O5</f>
        <v>Event 2</v>
      </c>
      <c r="O3" s="8" t="str">
        <f>+Receipts!P5</f>
        <v>Twinning W/E</v>
      </c>
      <c r="P3" s="8" t="str">
        <f>+Receipts!Q5</f>
        <v>Welwyn Week</v>
      </c>
      <c r="Q3" s="8" t="str">
        <f>+Receipts!R5</f>
        <v>Bastille Day</v>
      </c>
      <c r="R3" s="29" t="s">
        <v>44</v>
      </c>
      <c r="S3" s="29" t="s">
        <v>15</v>
      </c>
      <c r="T3" s="29" t="s">
        <v>32</v>
      </c>
      <c r="U3" s="8" t="str">
        <f>+Receipts!T5</f>
        <v>Grants &amp; Donations</v>
      </c>
      <c r="V3" s="29" t="s">
        <v>18</v>
      </c>
      <c r="W3" s="22" t="s">
        <v>19</v>
      </c>
      <c r="X3" s="8" t="s">
        <v>171</v>
      </c>
      <c r="Y3" s="8" t="s">
        <v>43</v>
      </c>
    </row>
    <row r="4" spans="1:25">
      <c r="I4" s="47" t="str">
        <f>+Receipts!J6</f>
        <v>Oct</v>
      </c>
      <c r="J4" s="47" t="str">
        <f>+Receipts!K6</f>
        <v>Oct</v>
      </c>
      <c r="K4" s="47" t="str">
        <f>+Receipts!L6</f>
        <v>Dec</v>
      </c>
      <c r="L4" s="47" t="str">
        <f>+Receipts!M6</f>
        <v>Jan</v>
      </c>
      <c r="M4" s="47" t="str">
        <f>+Receipts!N6</f>
        <v>Mar</v>
      </c>
      <c r="N4" s="47" t="str">
        <f>+Receipts!O6</f>
        <v>April</v>
      </c>
      <c r="O4" s="47" t="str">
        <f>+Receipts!P6</f>
        <v>May</v>
      </c>
      <c r="P4" s="47" t="str">
        <f>+Receipts!Q6</f>
        <v>June</v>
      </c>
      <c r="Q4" s="47" t="str">
        <f>+Receipts!R6</f>
        <v>July</v>
      </c>
      <c r="R4" s="69"/>
    </row>
    <row r="5" spans="1:25">
      <c r="A5" t="s">
        <v>193</v>
      </c>
      <c r="C5" s="71"/>
      <c r="F5" s="22"/>
      <c r="G5" s="22"/>
      <c r="I5" s="21"/>
      <c r="J5" s="21"/>
      <c r="K5" s="47"/>
      <c r="L5" s="47"/>
      <c r="M5" s="47"/>
      <c r="N5" s="47"/>
      <c r="P5" s="47"/>
      <c r="T5" s="32"/>
      <c r="V5" s="32"/>
      <c r="Y5" s="32"/>
    </row>
    <row r="6" spans="1:25">
      <c r="A6" s="103"/>
      <c r="B6" s="235"/>
      <c r="C6" s="230"/>
      <c r="F6" s="22"/>
      <c r="G6" s="22">
        <f>SUM(H6:Y6)</f>
        <v>0</v>
      </c>
      <c r="I6" s="21"/>
      <c r="J6" s="21"/>
      <c r="K6" s="47"/>
      <c r="L6" s="47"/>
      <c r="M6" s="47"/>
      <c r="N6" s="47"/>
      <c r="P6" s="47"/>
      <c r="Q6" s="47"/>
      <c r="T6" s="32"/>
      <c r="V6" s="32"/>
      <c r="W6" s="32"/>
      <c r="X6" s="32"/>
      <c r="Y6" s="32"/>
    </row>
    <row r="7" spans="1:25">
      <c r="F7" s="33"/>
      <c r="G7" s="33">
        <f>SUM(H7:Y7)</f>
        <v>0</v>
      </c>
      <c r="H7" s="62"/>
      <c r="I7" s="62"/>
      <c r="J7" s="62"/>
      <c r="K7" s="63"/>
      <c r="L7" s="63"/>
      <c r="M7" s="63"/>
      <c r="N7" s="63"/>
      <c r="O7" s="63"/>
      <c r="P7" s="63"/>
      <c r="Q7" s="63"/>
      <c r="R7" s="23"/>
      <c r="S7" s="23"/>
      <c r="T7" s="23"/>
      <c r="U7" s="23"/>
      <c r="V7" s="23"/>
      <c r="W7" s="23"/>
      <c r="X7" s="23"/>
      <c r="Y7" s="33"/>
    </row>
    <row r="8" spans="1:25">
      <c r="F8" s="46"/>
      <c r="G8" s="46">
        <f>SUM(G5:G7)</f>
        <v>0</v>
      </c>
      <c r="H8" s="30"/>
      <c r="I8" s="46">
        <f t="shared" ref="I8:N8" si="0">SUM(I5:I7)</f>
        <v>0</v>
      </c>
      <c r="J8" s="46">
        <f t="shared" si="0"/>
        <v>0</v>
      </c>
      <c r="K8" s="46">
        <f t="shared" si="0"/>
        <v>0</v>
      </c>
      <c r="L8" s="46">
        <f t="shared" si="0"/>
        <v>0</v>
      </c>
      <c r="M8" s="46">
        <f t="shared" si="0"/>
        <v>0</v>
      </c>
      <c r="N8" s="46">
        <f t="shared" si="0"/>
        <v>0</v>
      </c>
      <c r="O8" s="46">
        <f>SUM(O5:O7)</f>
        <v>0</v>
      </c>
      <c r="P8" s="46">
        <f t="shared" ref="P8" si="1">SUM(P5:P7)</f>
        <v>0</v>
      </c>
      <c r="Q8" s="46">
        <f t="shared" ref="Q8" si="2">SUM(Q5:Q7)</f>
        <v>0</v>
      </c>
      <c r="R8" s="46">
        <f t="shared" ref="R8" si="3">SUM(R5:R7)</f>
        <v>0</v>
      </c>
      <c r="S8" s="46">
        <f t="shared" ref="S8" si="4">SUM(S5:S7)</f>
        <v>0</v>
      </c>
      <c r="T8" s="46">
        <f>SUM(T5:T7)</f>
        <v>0</v>
      </c>
      <c r="U8" s="46">
        <f t="shared" ref="U8" si="5">SUM(U5:U7)</f>
        <v>0</v>
      </c>
      <c r="V8" s="46">
        <f t="shared" ref="V8" si="6">SUM(V5:V7)</f>
        <v>0</v>
      </c>
      <c r="W8" s="46">
        <f t="shared" ref="W8" si="7">SUM(W5:W7)</f>
        <v>0</v>
      </c>
      <c r="X8" s="46">
        <f t="shared" ref="X8" si="8">SUM(X5:X7)</f>
        <v>0</v>
      </c>
      <c r="Y8" s="46">
        <f t="shared" ref="Y8" si="9">SUM(Y5:Y7)</f>
        <v>0</v>
      </c>
    </row>
    <row r="9" spans="1:25">
      <c r="A9" s="103" t="s">
        <v>196</v>
      </c>
      <c r="F9" s="46"/>
      <c r="G9" s="22"/>
      <c r="H9" s="30"/>
      <c r="K9" s="26"/>
      <c r="L9" s="26"/>
      <c r="M9" s="26"/>
      <c r="N9" s="26"/>
      <c r="O9" s="26"/>
      <c r="P9" s="26"/>
      <c r="Q9" s="26"/>
      <c r="S9" s="26"/>
      <c r="T9" s="30"/>
      <c r="U9" s="26"/>
      <c r="V9" s="30"/>
      <c r="Y9" s="46"/>
    </row>
    <row r="10" spans="1:25">
      <c r="A10" t="s">
        <v>198</v>
      </c>
      <c r="B10" s="64">
        <v>44110</v>
      </c>
      <c r="C10" t="s">
        <v>199</v>
      </c>
      <c r="E10" s="2">
        <v>101128</v>
      </c>
      <c r="F10" s="100"/>
      <c r="G10" s="22">
        <f t="shared" ref="G10:G14" si="10">SUM(H10:Y10)</f>
        <v>57.46</v>
      </c>
      <c r="H10" s="30"/>
      <c r="I10" s="46"/>
      <c r="J10" s="46"/>
      <c r="K10" s="46"/>
      <c r="L10" s="46"/>
      <c r="M10" s="46"/>
      <c r="N10" s="46"/>
      <c r="O10" s="46"/>
      <c r="P10" s="46"/>
      <c r="Q10" s="46"/>
      <c r="R10" s="22">
        <v>57.46</v>
      </c>
      <c r="T10" s="46"/>
      <c r="U10" s="46"/>
      <c r="V10" s="30"/>
      <c r="Y10" s="26"/>
    </row>
    <row r="11" spans="1:25">
      <c r="A11" s="94" t="s">
        <v>208</v>
      </c>
      <c r="B11" s="64">
        <v>44337</v>
      </c>
      <c r="C11" s="103" t="s">
        <v>207</v>
      </c>
      <c r="E11" s="2">
        <v>101129</v>
      </c>
      <c r="F11" s="100"/>
      <c r="G11" s="22">
        <f t="shared" si="10"/>
        <v>209</v>
      </c>
      <c r="H11" s="30"/>
      <c r="K11" s="26"/>
      <c r="L11" s="26"/>
      <c r="M11" s="26"/>
      <c r="N11" s="30"/>
      <c r="O11" s="26"/>
      <c r="P11" s="26"/>
      <c r="S11" s="26">
        <v>209</v>
      </c>
      <c r="T11" s="30"/>
      <c r="U11" s="26"/>
      <c r="V11" s="30"/>
      <c r="Y11" s="26"/>
    </row>
    <row r="12" spans="1:25">
      <c r="A12" t="s">
        <v>209</v>
      </c>
      <c r="B12" s="74">
        <v>44391</v>
      </c>
      <c r="C12" s="44" t="s">
        <v>210</v>
      </c>
      <c r="E12" s="2">
        <v>101130</v>
      </c>
      <c r="F12" s="100"/>
      <c r="G12" s="22">
        <f t="shared" si="10"/>
        <v>942</v>
      </c>
      <c r="H12" s="1"/>
      <c r="Q12" s="1">
        <v>942</v>
      </c>
      <c r="Y12" s="22"/>
    </row>
    <row r="13" spans="1:25">
      <c r="B13" s="74"/>
      <c r="C13" s="44"/>
      <c r="E13" s="2">
        <v>101131</v>
      </c>
      <c r="F13" s="100"/>
      <c r="G13" s="22">
        <f t="shared" si="10"/>
        <v>0</v>
      </c>
      <c r="H13" s="5"/>
      <c r="Y13" s="22"/>
    </row>
    <row r="14" spans="1:25">
      <c r="B14" s="74"/>
      <c r="C14" s="75"/>
      <c r="E14" s="2">
        <v>101132</v>
      </c>
      <c r="F14" s="100"/>
      <c r="G14" s="22">
        <f t="shared" si="10"/>
        <v>0</v>
      </c>
      <c r="H14" s="30"/>
      <c r="Q14" s="1"/>
      <c r="Y14" s="22"/>
    </row>
    <row r="15" spans="1:25">
      <c r="C15" s="88"/>
      <c r="F15" s="100"/>
      <c r="G15" s="26"/>
      <c r="H15" s="5"/>
      <c r="Y15" s="22"/>
    </row>
    <row r="16" spans="1:25" s="44" customFormat="1">
      <c r="B16" s="74"/>
      <c r="E16" s="237" t="s">
        <v>45</v>
      </c>
      <c r="F16" s="26"/>
      <c r="G16" s="26">
        <f>SUM(H16:Y16)</f>
        <v>0</v>
      </c>
      <c r="H16" s="58"/>
      <c r="I16" s="26">
        <f>+Receipts!J31</f>
        <v>0</v>
      </c>
      <c r="J16" s="26">
        <f>+Receipts!K31</f>
        <v>0</v>
      </c>
      <c r="K16" s="26">
        <f>+Receipts!L31</f>
        <v>0</v>
      </c>
      <c r="L16" s="26">
        <f>+Receipts!M31</f>
        <v>0</v>
      </c>
      <c r="M16" s="26">
        <f>+Receipts!N31</f>
        <v>0</v>
      </c>
      <c r="N16" s="26">
        <f>+Receipts!O31</f>
        <v>0</v>
      </c>
      <c r="O16" s="26">
        <f>+Receipts!P31</f>
        <v>0</v>
      </c>
      <c r="P16" s="26">
        <f>+Receipts!Q31</f>
        <v>0</v>
      </c>
      <c r="Q16" s="26">
        <f>+Receipts!R31</f>
        <v>0</v>
      </c>
      <c r="T16" s="26">
        <f>+Receipts!S31</f>
        <v>0</v>
      </c>
      <c r="U16" s="26">
        <f>+Receipts!T31</f>
        <v>0</v>
      </c>
      <c r="V16" s="26"/>
      <c r="W16" s="26"/>
      <c r="X16" s="26"/>
      <c r="Y16" s="26">
        <f>+Receipts!U31</f>
        <v>0</v>
      </c>
    </row>
    <row r="17" spans="1:25">
      <c r="E17" s="6" t="s">
        <v>180</v>
      </c>
      <c r="F17" s="22"/>
      <c r="G17" s="22">
        <f>SUM(H17:Y17)</f>
        <v>0</v>
      </c>
      <c r="H17" s="5"/>
      <c r="Q17" s="22"/>
      <c r="Y17" s="22"/>
    </row>
    <row r="18" spans="1:25">
      <c r="F18" s="22"/>
      <c r="G18" s="22"/>
      <c r="H18" s="5"/>
      <c r="Q18" s="22"/>
      <c r="Y18" s="22"/>
    </row>
    <row r="19" spans="1:25" ht="6" customHeight="1">
      <c r="F19" s="9"/>
      <c r="G19" s="23"/>
      <c r="H19" s="7"/>
      <c r="I19" s="33"/>
      <c r="J19" s="33"/>
      <c r="K19" s="33"/>
      <c r="L19" s="33"/>
      <c r="M19" s="33"/>
      <c r="N19" s="33"/>
      <c r="O19" s="33"/>
      <c r="P19" s="33"/>
      <c r="Q19" s="33"/>
      <c r="R19" s="33"/>
      <c r="S19" s="33"/>
      <c r="T19" s="33"/>
      <c r="U19" s="33"/>
      <c r="V19" s="33"/>
      <c r="W19" s="33"/>
      <c r="X19" s="33"/>
      <c r="Y19" s="33"/>
    </row>
    <row r="20" spans="1:25">
      <c r="F20" s="5">
        <f t="shared" ref="F20:Y20" si="11">SUM(F8:F19)</f>
        <v>0</v>
      </c>
      <c r="G20" s="30">
        <f t="shared" si="11"/>
        <v>1208.46</v>
      </c>
      <c r="H20" s="5">
        <f t="shared" si="11"/>
        <v>0</v>
      </c>
      <c r="I20" s="5">
        <f t="shared" si="11"/>
        <v>0</v>
      </c>
      <c r="J20" s="5">
        <f t="shared" si="11"/>
        <v>0</v>
      </c>
      <c r="K20" s="5">
        <f t="shared" si="11"/>
        <v>0</v>
      </c>
      <c r="L20" s="5">
        <f t="shared" si="11"/>
        <v>0</v>
      </c>
      <c r="M20" s="5">
        <f t="shared" si="11"/>
        <v>0</v>
      </c>
      <c r="N20" s="5">
        <f t="shared" si="11"/>
        <v>0</v>
      </c>
      <c r="O20" s="5">
        <f t="shared" si="11"/>
        <v>0</v>
      </c>
      <c r="P20" s="5">
        <f t="shared" si="11"/>
        <v>0</v>
      </c>
      <c r="Q20" s="5">
        <f t="shared" si="11"/>
        <v>942</v>
      </c>
      <c r="R20" s="46">
        <f t="shared" si="11"/>
        <v>57.46</v>
      </c>
      <c r="S20" s="5">
        <f t="shared" si="11"/>
        <v>209</v>
      </c>
      <c r="T20" s="5">
        <f t="shared" si="11"/>
        <v>0</v>
      </c>
      <c r="U20" s="5">
        <f t="shared" si="11"/>
        <v>0</v>
      </c>
      <c r="V20" s="5">
        <f t="shared" si="11"/>
        <v>0</v>
      </c>
      <c r="W20" s="5">
        <f t="shared" si="11"/>
        <v>0</v>
      </c>
      <c r="X20" s="5">
        <f t="shared" si="11"/>
        <v>0</v>
      </c>
      <c r="Y20" s="5">
        <f t="shared" si="11"/>
        <v>0</v>
      </c>
    </row>
    <row r="21" spans="1:25">
      <c r="D21" t="s">
        <v>31</v>
      </c>
      <c r="E21" s="91">
        <f>SUM(H20:Y20)-G20</f>
        <v>0</v>
      </c>
      <c r="H21" s="5"/>
      <c r="I21" s="30"/>
      <c r="J21" s="30"/>
      <c r="K21" s="30"/>
      <c r="L21" s="30"/>
      <c r="M21" s="30"/>
      <c r="N21" s="30"/>
      <c r="O21" s="30"/>
      <c r="P21" s="30"/>
      <c r="Q21" s="30"/>
      <c r="R21" s="30"/>
      <c r="S21" s="30"/>
      <c r="T21" s="30"/>
      <c r="U21" s="30"/>
      <c r="V21" s="30"/>
    </row>
    <row r="22" spans="1:25" ht="7.5" customHeight="1">
      <c r="H22" s="5"/>
      <c r="I22" s="30"/>
      <c r="J22" s="30"/>
      <c r="K22" s="30"/>
      <c r="L22" s="30"/>
      <c r="M22" s="30"/>
      <c r="N22" s="30"/>
      <c r="O22" s="30"/>
      <c r="P22" s="30"/>
      <c r="Q22" s="30"/>
      <c r="R22" s="30"/>
      <c r="S22" s="30"/>
      <c r="T22" s="30"/>
      <c r="U22" s="30"/>
      <c r="V22" s="30"/>
    </row>
    <row r="23" spans="1:25" ht="7.5" customHeight="1">
      <c r="H23" s="5"/>
      <c r="I23" s="30"/>
      <c r="J23" s="30"/>
      <c r="K23" s="30"/>
      <c r="L23" s="30"/>
      <c r="M23" s="30"/>
      <c r="N23" s="30"/>
      <c r="O23" s="30"/>
      <c r="P23" s="30"/>
      <c r="Q23" s="30"/>
      <c r="R23" s="30"/>
      <c r="S23" s="30"/>
      <c r="T23" s="30"/>
      <c r="U23" s="30"/>
      <c r="V23" s="30"/>
    </row>
    <row r="24" spans="1:25" ht="7.5" customHeight="1">
      <c r="H24" s="5"/>
      <c r="I24" s="30"/>
      <c r="J24" s="30"/>
      <c r="K24" s="30"/>
      <c r="L24" s="30"/>
      <c r="M24" s="30"/>
      <c r="N24" s="30"/>
      <c r="O24" s="30"/>
      <c r="P24" s="30"/>
      <c r="Q24" s="30"/>
      <c r="R24" s="30"/>
      <c r="S24" s="30"/>
      <c r="T24" s="30"/>
      <c r="U24" s="30"/>
      <c r="V24" s="30"/>
    </row>
    <row r="25" spans="1:25">
      <c r="A25" t="s">
        <v>33</v>
      </c>
      <c r="F25" s="26"/>
      <c r="G25" s="26"/>
      <c r="H25" s="26"/>
      <c r="K25" s="26"/>
      <c r="L25" s="26"/>
      <c r="M25" s="26"/>
      <c r="N25" s="26"/>
      <c r="O25" s="26"/>
      <c r="P25" s="26"/>
      <c r="S25" s="26"/>
      <c r="T25" s="26"/>
      <c r="U25" s="26"/>
      <c r="V25" s="26"/>
      <c r="Y25" s="26"/>
    </row>
    <row r="26" spans="1:25">
      <c r="C26" s="103"/>
      <c r="F26" s="12"/>
      <c r="G26" s="12">
        <f>SUM(H26:Y26)</f>
        <v>0</v>
      </c>
      <c r="H26" s="5"/>
      <c r="K26" s="30"/>
      <c r="L26" s="30"/>
      <c r="M26" s="30"/>
      <c r="N26" s="30"/>
      <c r="P26" s="32"/>
      <c r="Q26" s="32"/>
      <c r="V26" s="30"/>
    </row>
    <row r="27" spans="1:25">
      <c r="C27" s="76"/>
      <c r="F27" s="12"/>
      <c r="G27" s="12"/>
      <c r="H27" s="5"/>
      <c r="K27" s="30"/>
      <c r="L27" s="30"/>
      <c r="M27" s="30"/>
      <c r="N27" s="30"/>
      <c r="O27" s="30"/>
      <c r="P27" s="30"/>
      <c r="Q27" s="30"/>
      <c r="T27" s="30"/>
      <c r="V27" s="30"/>
    </row>
    <row r="28" spans="1:25">
      <c r="F28" s="12"/>
      <c r="G28" s="12"/>
      <c r="H28" s="5"/>
      <c r="J28" s="26"/>
      <c r="K28" s="26"/>
      <c r="L28" s="30"/>
      <c r="M28" s="30"/>
      <c r="N28" s="30"/>
      <c r="O28" s="32"/>
      <c r="P28" s="32"/>
      <c r="Q28" s="32"/>
      <c r="R28" s="32"/>
      <c r="S28" s="32"/>
      <c r="T28" s="32"/>
      <c r="U28" s="32"/>
      <c r="V28" s="30"/>
    </row>
    <row r="29" spans="1:25" s="44" customFormat="1">
      <c r="B29" s="79" t="s">
        <v>65</v>
      </c>
      <c r="E29" s="2"/>
      <c r="F29" s="12"/>
      <c r="G29" s="12">
        <f>SUM(H29:Y29)</f>
        <v>0</v>
      </c>
      <c r="H29" s="26"/>
      <c r="I29" s="26">
        <f>+Stock!F31</f>
        <v>0</v>
      </c>
      <c r="J29" s="12">
        <f>+Stock!F32</f>
        <v>0</v>
      </c>
      <c r="K29" s="26">
        <f>+Stock!F33</f>
        <v>0</v>
      </c>
      <c r="L29" s="26">
        <f>+Stock!F34</f>
        <v>0</v>
      </c>
      <c r="M29" s="26">
        <f>+Stock!F35</f>
        <v>0</v>
      </c>
      <c r="N29" s="26">
        <f>+Stock!F36</f>
        <v>0</v>
      </c>
      <c r="O29" s="26">
        <f>+Stock!F37</f>
        <v>0</v>
      </c>
      <c r="P29" s="26">
        <f>+Stock!F38</f>
        <v>0</v>
      </c>
      <c r="Q29" s="26">
        <f>+Stock!F39</f>
        <v>0</v>
      </c>
      <c r="R29" s="26"/>
      <c r="S29" s="26"/>
      <c r="T29" s="26">
        <f>+Stock!F40</f>
        <v>0</v>
      </c>
      <c r="U29" s="26"/>
      <c r="V29" s="26">
        <f>-SUM(I29:U29)</f>
        <v>0</v>
      </c>
      <c r="W29" s="22"/>
      <c r="X29" s="22"/>
    </row>
    <row r="30" spans="1:25">
      <c r="F30" s="9"/>
      <c r="G30" s="9"/>
      <c r="H30" s="7"/>
      <c r="I30" s="33"/>
      <c r="J30" s="33"/>
      <c r="K30" s="33"/>
      <c r="L30" s="33"/>
      <c r="M30" s="33"/>
      <c r="N30" s="33"/>
      <c r="O30" s="33"/>
      <c r="P30" s="33"/>
      <c r="Q30" s="33"/>
      <c r="R30" s="33"/>
      <c r="S30" s="33"/>
      <c r="T30" s="33"/>
      <c r="U30" s="33"/>
      <c r="V30" s="33"/>
      <c r="W30" s="23"/>
      <c r="X30" s="23"/>
      <c r="Y30" s="7"/>
    </row>
    <row r="31" spans="1:25">
      <c r="F31" s="5"/>
      <c r="G31" s="5">
        <f>SUM(G20:G30)</f>
        <v>1208.46</v>
      </c>
      <c r="H31" s="5">
        <f>SUM(H20:H30)</f>
        <v>0</v>
      </c>
      <c r="I31" s="30">
        <f t="shared" ref="I31:Y31" si="12">SUM(I20:I30)</f>
        <v>0</v>
      </c>
      <c r="J31" s="30">
        <f t="shared" si="12"/>
        <v>0</v>
      </c>
      <c r="K31" s="30">
        <f t="shared" si="12"/>
        <v>0</v>
      </c>
      <c r="L31" s="30">
        <f t="shared" si="12"/>
        <v>0</v>
      </c>
      <c r="M31" s="30">
        <f>SUM(M20:M30)</f>
        <v>0</v>
      </c>
      <c r="N31" s="30">
        <f>SUM(N20:N30)</f>
        <v>0</v>
      </c>
      <c r="O31" s="30">
        <f>SUM(O20:O30)</f>
        <v>0</v>
      </c>
      <c r="P31" s="30">
        <f t="shared" si="12"/>
        <v>0</v>
      </c>
      <c r="Q31" s="30">
        <f>SUM(Q20:Q30)</f>
        <v>942</v>
      </c>
      <c r="R31" s="30">
        <f t="shared" si="12"/>
        <v>57.46</v>
      </c>
      <c r="S31" s="30">
        <f t="shared" si="12"/>
        <v>209</v>
      </c>
      <c r="T31" s="30">
        <f>SUM(T20:T30)</f>
        <v>0</v>
      </c>
      <c r="U31" s="30">
        <f t="shared" si="12"/>
        <v>0</v>
      </c>
      <c r="V31" s="30">
        <f t="shared" si="12"/>
        <v>0</v>
      </c>
      <c r="W31" s="22">
        <f t="shared" si="12"/>
        <v>0</v>
      </c>
      <c r="X31" s="22">
        <f t="shared" si="12"/>
        <v>0</v>
      </c>
      <c r="Y31" s="46">
        <f t="shared" si="12"/>
        <v>0</v>
      </c>
    </row>
    <row r="32" spans="1:25">
      <c r="D32" t="s">
        <v>31</v>
      </c>
      <c r="E32" s="2">
        <f>SUM(H31:Y31)-G31</f>
        <v>0</v>
      </c>
      <c r="H32" s="5"/>
      <c r="I32" s="30"/>
      <c r="J32" s="30"/>
      <c r="K32" s="30"/>
      <c r="L32" s="30"/>
      <c r="M32" s="30"/>
      <c r="N32" s="30"/>
      <c r="O32" s="30"/>
      <c r="P32" s="30"/>
      <c r="R32" s="30"/>
      <c r="S32" s="30"/>
      <c r="T32" s="30"/>
      <c r="U32" s="30"/>
      <c r="V32" s="30"/>
    </row>
    <row r="33" spans="7:22">
      <c r="H33" s="5"/>
      <c r="I33" s="30"/>
      <c r="J33" s="30"/>
      <c r="K33" s="30"/>
      <c r="L33" s="30"/>
      <c r="M33" s="30"/>
      <c r="N33" s="30"/>
      <c r="O33" s="30"/>
      <c r="P33" s="30"/>
      <c r="R33" s="30"/>
      <c r="S33" s="30"/>
      <c r="T33" s="30" t="s">
        <v>59</v>
      </c>
      <c r="U33" s="30"/>
      <c r="V33" s="1">
        <f>Stock!G9</f>
        <v>22.619999999999997</v>
      </c>
    </row>
    <row r="34" spans="7:22">
      <c r="G34" s="73"/>
      <c r="H34" s="5"/>
      <c r="I34" s="30"/>
      <c r="J34" s="30"/>
      <c r="K34" s="30"/>
      <c r="L34" s="30"/>
      <c r="M34" s="30"/>
      <c r="N34" s="30"/>
      <c r="P34" s="30"/>
      <c r="R34" s="30"/>
      <c r="S34" s="30"/>
      <c r="V34" s="30"/>
    </row>
    <row r="35" spans="7:22">
      <c r="H35" s="5"/>
      <c r="I35" s="30"/>
      <c r="J35" s="30"/>
      <c r="K35" s="30"/>
      <c r="L35" s="30"/>
      <c r="M35" s="30"/>
      <c r="N35" s="30"/>
      <c r="P35" s="30"/>
      <c r="R35" s="30"/>
      <c r="S35" s="30"/>
      <c r="T35" s="34" t="s">
        <v>34</v>
      </c>
      <c r="U35" s="34"/>
      <c r="V35" s="35">
        <f>SUM(V31:V34)</f>
        <v>22.619999999999997</v>
      </c>
    </row>
    <row r="36" spans="7:22">
      <c r="H36" s="5"/>
      <c r="I36" s="30"/>
      <c r="J36" s="30"/>
      <c r="K36" s="30"/>
      <c r="L36" s="30"/>
      <c r="M36" s="30"/>
      <c r="N36" s="30"/>
      <c r="P36" s="30"/>
      <c r="R36" s="30"/>
      <c r="S36" s="30"/>
      <c r="V36" s="30"/>
    </row>
    <row r="37" spans="7:22">
      <c r="H37" s="5"/>
      <c r="I37" s="30"/>
      <c r="J37" s="30"/>
      <c r="K37" s="30"/>
      <c r="L37" s="30"/>
      <c r="M37" s="30"/>
      <c r="N37" s="30"/>
      <c r="P37" s="30"/>
      <c r="R37" s="30"/>
      <c r="S37" s="30"/>
      <c r="T37" s="41"/>
      <c r="U37" s="34"/>
      <c r="V37" s="31"/>
    </row>
    <row r="38" spans="7:22">
      <c r="H38" s="5"/>
      <c r="I38" s="30"/>
      <c r="J38" s="30"/>
      <c r="K38" s="30"/>
      <c r="L38" s="30"/>
      <c r="M38" s="30"/>
      <c r="N38" s="30"/>
      <c r="P38" s="30"/>
      <c r="R38" s="30"/>
      <c r="S38" s="30"/>
      <c r="T38" s="41"/>
      <c r="U38" s="34"/>
      <c r="V38" s="31"/>
    </row>
    <row r="39" spans="7:22">
      <c r="H39" s="5"/>
      <c r="I39" s="30"/>
      <c r="J39" s="30"/>
      <c r="K39" s="30"/>
      <c r="L39" s="30"/>
      <c r="M39" s="30"/>
      <c r="N39" s="30"/>
      <c r="P39" s="30"/>
      <c r="R39" s="30"/>
      <c r="S39" s="30"/>
      <c r="T39" s="41"/>
      <c r="U39" s="34"/>
      <c r="V39" s="46"/>
    </row>
    <row r="40" spans="7:22">
      <c r="H40" s="5"/>
      <c r="I40" s="30"/>
      <c r="J40" s="30"/>
      <c r="K40" s="30"/>
      <c r="L40" s="30"/>
      <c r="M40" s="30"/>
      <c r="N40" s="30"/>
      <c r="P40" s="30"/>
      <c r="R40" s="30"/>
      <c r="S40" s="30"/>
      <c r="T40" s="56"/>
      <c r="U40" s="34"/>
      <c r="V40" s="57"/>
    </row>
    <row r="41" spans="7:22">
      <c r="H41" s="5"/>
      <c r="I41" s="30"/>
      <c r="J41" s="30"/>
      <c r="K41" s="30"/>
      <c r="L41" s="30"/>
      <c r="M41" s="30"/>
      <c r="N41" s="30"/>
      <c r="P41" s="30"/>
      <c r="R41" s="30"/>
      <c r="S41" s="30"/>
      <c r="T41" s="42"/>
      <c r="V41" s="31"/>
    </row>
    <row r="42" spans="7:22">
      <c r="H42" s="5"/>
      <c r="I42" s="30"/>
      <c r="J42" s="30"/>
      <c r="K42" s="30"/>
      <c r="L42" s="30"/>
      <c r="M42" s="30"/>
      <c r="N42" s="30"/>
      <c r="P42" s="30"/>
      <c r="R42" s="30"/>
      <c r="S42" s="30"/>
      <c r="T42" s="42"/>
      <c r="V42" s="31"/>
    </row>
    <row r="43" spans="7:22">
      <c r="H43" s="5"/>
      <c r="I43" s="30"/>
      <c r="J43" s="30"/>
      <c r="K43" s="30"/>
      <c r="L43" s="30"/>
      <c r="M43" s="30"/>
      <c r="N43" s="30"/>
      <c r="P43" s="30"/>
      <c r="R43" s="30"/>
      <c r="S43" s="30"/>
      <c r="V43" s="30"/>
    </row>
    <row r="44" spans="7:22">
      <c r="H44" s="5"/>
      <c r="I44" s="30"/>
      <c r="J44" s="30"/>
      <c r="K44" s="30"/>
      <c r="L44" s="30"/>
      <c r="M44" s="30"/>
      <c r="N44" s="30"/>
      <c r="P44" s="30"/>
      <c r="R44" s="30"/>
      <c r="S44" s="30"/>
      <c r="V44" s="30"/>
    </row>
    <row r="45" spans="7:22">
      <c r="H45" s="5"/>
      <c r="I45" s="30"/>
      <c r="J45" s="30"/>
      <c r="K45" s="30"/>
      <c r="L45" s="30"/>
      <c r="M45" s="30"/>
      <c r="N45" s="30"/>
      <c r="P45" s="30"/>
      <c r="R45" s="30"/>
      <c r="S45" s="30"/>
      <c r="V45" s="30"/>
    </row>
    <row r="46" spans="7:22">
      <c r="H46" s="5"/>
      <c r="I46" s="30"/>
      <c r="J46" s="30"/>
      <c r="K46" s="30"/>
      <c r="L46" s="30"/>
      <c r="M46" s="30"/>
      <c r="N46" s="30"/>
      <c r="P46" s="30"/>
      <c r="R46" s="30"/>
      <c r="S46" s="30"/>
      <c r="V46" s="30"/>
    </row>
    <row r="47" spans="7:22">
      <c r="H47" s="5"/>
      <c r="I47" s="30"/>
      <c r="J47" s="30"/>
      <c r="K47" s="30"/>
      <c r="L47" s="30"/>
      <c r="M47" s="30"/>
      <c r="N47" s="30"/>
      <c r="P47" s="30"/>
      <c r="R47" s="30"/>
      <c r="S47" s="30"/>
      <c r="V47" s="30"/>
    </row>
    <row r="48" spans="7:22">
      <c r="H48" s="5"/>
      <c r="I48" s="30"/>
      <c r="J48" s="30"/>
      <c r="K48" s="30"/>
      <c r="L48" s="30"/>
      <c r="M48" s="30"/>
      <c r="N48" s="30"/>
      <c r="P48" s="30"/>
      <c r="R48" s="30"/>
      <c r="S48" s="30"/>
      <c r="V48" s="30"/>
    </row>
    <row r="49" spans="8:22">
      <c r="H49" s="5"/>
      <c r="I49" s="30"/>
      <c r="J49" s="30"/>
      <c r="K49" s="30"/>
      <c r="L49" s="30"/>
      <c r="M49" s="30"/>
      <c r="N49" s="30"/>
      <c r="P49" s="30"/>
      <c r="R49" s="30"/>
      <c r="S49" s="30"/>
      <c r="V49" s="30"/>
    </row>
    <row r="50" spans="8:22">
      <c r="H50" s="5"/>
      <c r="I50" s="30"/>
      <c r="J50" s="30"/>
      <c r="K50" s="30"/>
      <c r="L50" s="30"/>
      <c r="M50" s="30"/>
      <c r="N50" s="30"/>
      <c r="P50" s="30"/>
      <c r="R50" s="30"/>
      <c r="S50" s="30"/>
      <c r="V50" s="30"/>
    </row>
    <row r="51" spans="8:22">
      <c r="H51" s="5"/>
      <c r="I51" s="30"/>
      <c r="J51" s="30"/>
      <c r="K51" s="30"/>
      <c r="L51" s="30"/>
      <c r="M51" s="30"/>
      <c r="N51" s="30"/>
      <c r="P51" s="30"/>
      <c r="R51" s="30"/>
      <c r="S51" s="30"/>
      <c r="V51" s="30"/>
    </row>
    <row r="52" spans="8:22">
      <c r="H52" s="5"/>
      <c r="I52" s="30"/>
      <c r="J52" s="30"/>
      <c r="K52" s="30"/>
      <c r="L52" s="30"/>
      <c r="M52" s="30"/>
      <c r="N52" s="30"/>
      <c r="P52" s="30"/>
      <c r="R52" s="30"/>
      <c r="S52" s="30"/>
      <c r="V52" s="30"/>
    </row>
    <row r="53" spans="8:22">
      <c r="H53" s="5"/>
      <c r="I53" s="30"/>
      <c r="J53" s="30"/>
      <c r="K53" s="30"/>
      <c r="L53" s="30"/>
      <c r="M53" s="30"/>
      <c r="N53" s="30"/>
      <c r="P53" s="30"/>
      <c r="R53" s="30"/>
      <c r="S53" s="30"/>
      <c r="V53" s="30"/>
    </row>
    <row r="54" spans="8:22">
      <c r="H54" s="5"/>
      <c r="I54" s="30"/>
      <c r="J54" s="30"/>
      <c r="K54" s="30"/>
      <c r="L54" s="30"/>
      <c r="M54" s="30"/>
      <c r="N54" s="30"/>
      <c r="P54" s="30"/>
      <c r="R54" s="30"/>
      <c r="S54" s="30"/>
      <c r="V54" s="30"/>
    </row>
    <row r="55" spans="8:22">
      <c r="H55" s="5"/>
      <c r="I55" s="30"/>
      <c r="J55" s="30"/>
      <c r="K55" s="30"/>
      <c r="L55" s="30"/>
      <c r="M55" s="30"/>
      <c r="N55" s="30"/>
      <c r="P55" s="30"/>
      <c r="R55" s="30"/>
      <c r="S55" s="30"/>
      <c r="V55" s="30"/>
    </row>
    <row r="56" spans="8:22">
      <c r="H56" s="5"/>
      <c r="I56" s="30"/>
      <c r="J56" s="30"/>
      <c r="K56" s="30"/>
      <c r="L56" s="30"/>
      <c r="M56" s="30"/>
      <c r="N56" s="30"/>
      <c r="P56" s="30"/>
      <c r="R56" s="30"/>
      <c r="S56" s="30"/>
      <c r="V56" s="30"/>
    </row>
    <row r="57" spans="8:22">
      <c r="H57" s="5"/>
      <c r="I57" s="30"/>
      <c r="J57" s="30"/>
      <c r="K57" s="30"/>
      <c r="L57" s="30"/>
      <c r="M57" s="30"/>
      <c r="N57" s="30"/>
      <c r="P57" s="30"/>
      <c r="R57" s="30"/>
      <c r="S57" s="30"/>
      <c r="V57" s="30"/>
    </row>
    <row r="58" spans="8:22">
      <c r="H58" s="5"/>
      <c r="I58" s="30"/>
      <c r="J58" s="30"/>
      <c r="K58" s="30"/>
      <c r="L58" s="30"/>
      <c r="M58" s="30"/>
      <c r="N58" s="30"/>
      <c r="P58" s="30"/>
      <c r="R58" s="30"/>
      <c r="S58" s="30"/>
      <c r="V58" s="30"/>
    </row>
    <row r="59" spans="8:22">
      <c r="H59" s="5"/>
      <c r="I59" s="30"/>
      <c r="J59" s="30"/>
      <c r="K59" s="30"/>
      <c r="L59" s="30"/>
      <c r="M59" s="30"/>
      <c r="N59" s="30"/>
      <c r="P59" s="30"/>
      <c r="R59" s="30"/>
      <c r="S59" s="30"/>
      <c r="V59" s="30"/>
    </row>
    <row r="60" spans="8:22">
      <c r="H60" s="5"/>
      <c r="I60" s="30"/>
      <c r="J60" s="30"/>
      <c r="K60" s="30"/>
      <c r="L60" s="30"/>
      <c r="M60" s="30"/>
      <c r="N60" s="30"/>
      <c r="P60" s="30"/>
      <c r="R60" s="30"/>
      <c r="S60" s="30"/>
      <c r="V60" s="30"/>
    </row>
    <row r="61" spans="8:22">
      <c r="H61" s="5"/>
      <c r="I61" s="30"/>
      <c r="J61" s="30"/>
      <c r="K61" s="30"/>
      <c r="L61" s="30"/>
      <c r="M61" s="30"/>
      <c r="N61" s="30"/>
      <c r="P61" s="30"/>
      <c r="R61" s="30"/>
      <c r="S61" s="30"/>
      <c r="V61" s="30"/>
    </row>
    <row r="62" spans="8:22">
      <c r="H62" s="5"/>
      <c r="I62" s="30"/>
      <c r="J62" s="30"/>
      <c r="K62" s="30"/>
      <c r="L62" s="30"/>
      <c r="M62" s="30"/>
      <c r="N62" s="30"/>
      <c r="P62" s="30"/>
      <c r="R62" s="30"/>
      <c r="S62" s="30"/>
      <c r="V62" s="30"/>
    </row>
    <row r="63" spans="8:22">
      <c r="H63" s="5"/>
      <c r="I63" s="30"/>
      <c r="J63" s="30"/>
      <c r="K63" s="30"/>
      <c r="L63" s="30"/>
      <c r="M63" s="30"/>
      <c r="N63" s="30"/>
      <c r="P63" s="30"/>
      <c r="R63" s="30"/>
      <c r="S63" s="30"/>
      <c r="V63" s="30"/>
    </row>
    <row r="64" spans="8:22">
      <c r="H64" s="5"/>
      <c r="I64" s="30"/>
      <c r="J64" s="30"/>
      <c r="K64" s="30"/>
      <c r="L64" s="30"/>
      <c r="M64" s="30"/>
      <c r="N64" s="30"/>
      <c r="P64" s="30"/>
      <c r="R64" s="30"/>
      <c r="S64" s="30"/>
      <c r="V64" s="30"/>
    </row>
    <row r="65" spans="8:22">
      <c r="H65" s="5"/>
      <c r="I65" s="30"/>
      <c r="J65" s="30"/>
      <c r="K65" s="30"/>
      <c r="L65" s="30"/>
      <c r="M65" s="30"/>
      <c r="N65" s="30"/>
      <c r="P65" s="30"/>
      <c r="R65" s="30"/>
      <c r="S65" s="30"/>
      <c r="V65" s="30"/>
    </row>
    <row r="66" spans="8:22">
      <c r="H66" s="5"/>
      <c r="I66" s="30"/>
      <c r="J66" s="30"/>
      <c r="K66" s="30"/>
      <c r="L66" s="30"/>
      <c r="M66" s="30"/>
      <c r="N66" s="30"/>
      <c r="P66" s="30"/>
      <c r="R66" s="30"/>
      <c r="S66" s="30"/>
      <c r="V66" s="30"/>
    </row>
    <row r="67" spans="8:22">
      <c r="H67" s="5"/>
      <c r="I67" s="30"/>
      <c r="J67" s="30"/>
      <c r="K67" s="30"/>
      <c r="L67" s="30"/>
      <c r="M67" s="30"/>
      <c r="N67" s="30"/>
      <c r="P67" s="30"/>
      <c r="R67" s="30"/>
      <c r="S67" s="30"/>
      <c r="V67" s="30"/>
    </row>
    <row r="68" spans="8:22">
      <c r="H68" s="5"/>
      <c r="I68" s="30"/>
      <c r="J68" s="30"/>
      <c r="K68" s="30"/>
      <c r="L68" s="30"/>
      <c r="M68" s="30"/>
      <c r="N68" s="30"/>
      <c r="P68" s="30"/>
      <c r="R68" s="30"/>
      <c r="S68" s="30"/>
      <c r="V68" s="30"/>
    </row>
    <row r="69" spans="8:22">
      <c r="H69" s="5"/>
      <c r="I69" s="30"/>
      <c r="J69" s="30"/>
      <c r="K69" s="30"/>
      <c r="L69" s="30"/>
      <c r="M69" s="30"/>
      <c r="N69" s="30"/>
      <c r="P69" s="30"/>
      <c r="R69" s="30"/>
      <c r="S69" s="30"/>
      <c r="V69" s="30"/>
    </row>
    <row r="70" spans="8:22">
      <c r="H70" s="5"/>
      <c r="I70" s="30"/>
      <c r="J70" s="30"/>
      <c r="K70" s="30"/>
      <c r="L70" s="30"/>
      <c r="M70" s="30"/>
      <c r="N70" s="30"/>
      <c r="P70" s="30"/>
      <c r="R70" s="30"/>
      <c r="S70" s="30"/>
      <c r="V70" s="30"/>
    </row>
    <row r="71" spans="8:22">
      <c r="H71" s="5"/>
      <c r="I71" s="30"/>
      <c r="J71" s="30"/>
      <c r="K71" s="30"/>
      <c r="L71" s="30"/>
      <c r="M71" s="30"/>
      <c r="N71" s="30"/>
      <c r="P71" s="30"/>
      <c r="R71" s="30"/>
      <c r="S71" s="30"/>
      <c r="V71" s="30"/>
    </row>
    <row r="72" spans="8:22">
      <c r="H72" s="5"/>
      <c r="I72" s="30"/>
      <c r="J72" s="30"/>
      <c r="K72" s="30"/>
      <c r="L72" s="30"/>
      <c r="M72" s="30"/>
      <c r="N72" s="30"/>
      <c r="P72" s="30"/>
      <c r="R72" s="30"/>
      <c r="S72" s="30"/>
      <c r="V72" s="30"/>
    </row>
    <row r="73" spans="8:22">
      <c r="H73" s="5"/>
      <c r="I73" s="30"/>
      <c r="J73" s="30"/>
      <c r="K73" s="30"/>
      <c r="L73" s="30"/>
      <c r="M73" s="30"/>
      <c r="N73" s="30"/>
      <c r="P73" s="30"/>
      <c r="R73" s="30"/>
      <c r="S73" s="30"/>
      <c r="V73" s="30"/>
    </row>
  </sheetData>
  <sortState xmlns:xlrd2="http://schemas.microsoft.com/office/spreadsheetml/2017/richdata2" ref="A11:Y14">
    <sortCondition ref="B10:B14"/>
    <sortCondition ref="D10:D14"/>
  </sortState>
  <phoneticPr fontId="0" type="noConversion"/>
  <pageMargins left="0.24" right="0.34" top="0.26" bottom="0.35" header="0.15" footer="0.17"/>
  <pageSetup paperSize="9" scale="52" orientation="landscape" r:id="rId1"/>
  <headerFooter alignWithMargins="0">
    <oddFooter>&amp;L&amp;F &amp;A&amp;C&amp;P&amp;R&amp;D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3:F21"/>
  <sheetViews>
    <sheetView topLeftCell="A2" workbookViewId="0">
      <selection activeCell="G18" sqref="G18"/>
    </sheetView>
  </sheetViews>
  <sheetFormatPr defaultRowHeight="12.75"/>
  <cols>
    <col min="4" max="4" width="10.140625" bestFit="1" customWidth="1"/>
    <col min="5" max="5" width="15.28515625" bestFit="1" customWidth="1"/>
    <col min="6" max="6" width="9.28515625" bestFit="1" customWidth="1"/>
  </cols>
  <sheetData>
    <row r="3" spans="1:6">
      <c r="A3" t="s">
        <v>0</v>
      </c>
    </row>
    <row r="5" spans="1:6">
      <c r="B5" s="10" t="s">
        <v>14</v>
      </c>
      <c r="E5" s="4">
        <v>44408</v>
      </c>
    </row>
    <row r="8" spans="1:6">
      <c r="A8" s="1" t="s">
        <v>185</v>
      </c>
      <c r="E8" s="5"/>
      <c r="F8" s="5">
        <v>7736.95</v>
      </c>
    </row>
    <row r="9" spans="1:6">
      <c r="E9" s="5"/>
      <c r="F9" s="5"/>
    </row>
    <row r="10" spans="1:6">
      <c r="D10" s="94"/>
      <c r="E10" s="5"/>
      <c r="F10" s="5"/>
    </row>
    <row r="11" spans="1:6">
      <c r="D11" s="94"/>
      <c r="E11" s="5"/>
      <c r="F11" s="5"/>
    </row>
    <row r="12" spans="1:6">
      <c r="E12" s="5"/>
      <c r="F12" s="5"/>
    </row>
    <row r="13" spans="1:6">
      <c r="D13" s="6" t="s">
        <v>76</v>
      </c>
      <c r="E13" s="98" t="s">
        <v>2</v>
      </c>
      <c r="F13" s="5"/>
    </row>
    <row r="14" spans="1:6">
      <c r="B14" t="s">
        <v>77</v>
      </c>
      <c r="D14" s="94">
        <v>44081</v>
      </c>
      <c r="E14" s="5">
        <v>1.07</v>
      </c>
      <c r="F14" s="5"/>
    </row>
    <row r="15" spans="1:6">
      <c r="D15" s="94">
        <v>44172</v>
      </c>
      <c r="E15" s="5">
        <v>0.19</v>
      </c>
      <c r="F15" s="5"/>
    </row>
    <row r="16" spans="1:6">
      <c r="D16" s="94">
        <v>44263</v>
      </c>
      <c r="E16" s="5">
        <v>0.19</v>
      </c>
      <c r="F16" s="5"/>
    </row>
    <row r="17" spans="1:6">
      <c r="D17" s="94">
        <v>44354</v>
      </c>
      <c r="E17" s="5">
        <v>0.19</v>
      </c>
      <c r="F17" s="5"/>
    </row>
    <row r="18" spans="1:6">
      <c r="D18" s="94"/>
      <c r="E18" s="7"/>
      <c r="F18" s="5"/>
    </row>
    <row r="19" spans="1:6">
      <c r="E19" s="5"/>
      <c r="F19" s="58">
        <f>SUM(E14:E18)</f>
        <v>1.64</v>
      </c>
    </row>
    <row r="20" spans="1:6">
      <c r="E20" s="5"/>
      <c r="F20" s="5"/>
    </row>
    <row r="21" spans="1:6">
      <c r="A21" s="1" t="s">
        <v>184</v>
      </c>
      <c r="E21" s="5"/>
      <c r="F21" s="18">
        <f>SUM(F8:F20)</f>
        <v>7738.59</v>
      </c>
    </row>
  </sheetData>
  <phoneticPr fontId="0" type="noConversion"/>
  <pageMargins left="0.75" right="0.75" top="1" bottom="1" header="0.5" footer="0.5"/>
  <pageSetup paperSize="9" orientation="portrait" horizontalDpi="4294967293" r:id="rId1"/>
  <headerFooter alignWithMargins="0">
    <oddFooter>&amp;L&amp;F &amp;A&amp;C&amp;P&amp;R&amp;D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37"/>
  <sheetViews>
    <sheetView workbookViewId="0">
      <selection activeCell="B15" sqref="B15"/>
    </sheetView>
  </sheetViews>
  <sheetFormatPr defaultColWidth="9.140625" defaultRowHeight="12.75"/>
  <cols>
    <col min="1" max="1" width="9.7109375" style="22" bestFit="1" customWidth="1"/>
    <col min="2" max="2" width="11.42578125" style="22" customWidth="1"/>
    <col min="3" max="3" width="9.140625" style="22"/>
    <col min="4" max="4" width="9.7109375" style="22" bestFit="1" customWidth="1"/>
    <col min="5" max="5" width="9.28515625" style="22" bestFit="1" customWidth="1"/>
    <col min="6" max="16384" width="9.140625" style="22"/>
  </cols>
  <sheetData>
    <row r="2" spans="1:6">
      <c r="B2" s="78" t="s">
        <v>75</v>
      </c>
    </row>
    <row r="4" spans="1:6">
      <c r="A4" s="10" t="s">
        <v>13</v>
      </c>
      <c r="B4"/>
      <c r="C4" s="3">
        <v>44408</v>
      </c>
      <c r="D4"/>
    </row>
    <row r="5" spans="1:6">
      <c r="A5"/>
      <c r="B5"/>
      <c r="C5"/>
      <c r="D5"/>
    </row>
    <row r="6" spans="1:6">
      <c r="A6" s="89" t="s">
        <v>36</v>
      </c>
      <c r="B6"/>
      <c r="C6"/>
      <c r="D6"/>
    </row>
    <row r="7" spans="1:6">
      <c r="A7" t="s">
        <v>187</v>
      </c>
      <c r="B7"/>
      <c r="C7"/>
      <c r="D7"/>
      <c r="F7" s="22">
        <v>4.26</v>
      </c>
    </row>
    <row r="8" spans="1:6">
      <c r="A8"/>
      <c r="B8"/>
      <c r="C8"/>
      <c r="D8"/>
    </row>
    <row r="9" spans="1:6">
      <c r="A9" t="s">
        <v>9</v>
      </c>
    </row>
    <row r="10" spans="1:6">
      <c r="A10"/>
      <c r="C10"/>
    </row>
    <row r="11" spans="1:6">
      <c r="C11"/>
      <c r="D11" s="23"/>
      <c r="F11" s="22">
        <f>SUM(D10:D11)</f>
        <v>0</v>
      </c>
    </row>
    <row r="12" spans="1:6">
      <c r="A12" t="s">
        <v>10</v>
      </c>
      <c r="B12"/>
      <c r="C12"/>
      <c r="D12"/>
      <c r="E12"/>
    </row>
    <row r="13" spans="1:6">
      <c r="C13"/>
      <c r="D13"/>
      <c r="E13"/>
    </row>
    <row r="14" spans="1:6">
      <c r="B14" s="22" t="s">
        <v>213</v>
      </c>
      <c r="C14"/>
      <c r="D14" s="23">
        <v>4.26</v>
      </c>
      <c r="E14"/>
      <c r="F14" s="22">
        <f>SUM(D13:D14)</f>
        <v>4.26</v>
      </c>
    </row>
    <row r="15" spans="1:6">
      <c r="A15"/>
      <c r="B15"/>
      <c r="C15"/>
      <c r="D15"/>
      <c r="F15" s="23"/>
    </row>
    <row r="16" spans="1:6">
      <c r="A16" t="s">
        <v>186</v>
      </c>
      <c r="B16"/>
      <c r="C16"/>
      <c r="D16"/>
      <c r="F16" s="24">
        <v>0</v>
      </c>
    </row>
    <row r="17" spans="1:6">
      <c r="A17"/>
      <c r="B17"/>
      <c r="C17"/>
      <c r="D17"/>
    </row>
    <row r="18" spans="1:6">
      <c r="A18"/>
      <c r="B18"/>
      <c r="C18"/>
      <c r="D18"/>
    </row>
    <row r="19" spans="1:6">
      <c r="A19" s="89" t="s">
        <v>37</v>
      </c>
      <c r="B19"/>
      <c r="C19"/>
      <c r="D19"/>
    </row>
    <row r="20" spans="1:6">
      <c r="A20" t="s">
        <v>35</v>
      </c>
      <c r="B20"/>
      <c r="C20"/>
      <c r="D20"/>
      <c r="F20" s="25">
        <v>0</v>
      </c>
    </row>
    <row r="21" spans="1:6">
      <c r="A21"/>
      <c r="B21"/>
      <c r="C21"/>
      <c r="D21"/>
    </row>
    <row r="22" spans="1:6">
      <c r="A22" t="s">
        <v>16</v>
      </c>
      <c r="B22"/>
      <c r="C22"/>
    </row>
    <row r="23" spans="1:6">
      <c r="A23"/>
      <c r="B23"/>
      <c r="C23"/>
      <c r="D23" s="23"/>
    </row>
    <row r="24" spans="1:6">
      <c r="A24"/>
      <c r="B24"/>
      <c r="C24"/>
      <c r="D24"/>
      <c r="F24" s="24">
        <f>SUM(D22:D23)</f>
        <v>0</v>
      </c>
    </row>
    <row r="25" spans="1:6">
      <c r="A25" t="s">
        <v>20</v>
      </c>
      <c r="B25"/>
      <c r="C25"/>
    </row>
    <row r="26" spans="1:6">
      <c r="A26"/>
      <c r="B26"/>
      <c r="C26"/>
    </row>
    <row r="27" spans="1:6">
      <c r="A27"/>
      <c r="B27"/>
      <c r="C27"/>
      <c r="D27" s="23"/>
    </row>
    <row r="28" spans="1:6">
      <c r="A28"/>
      <c r="B28"/>
      <c r="C28"/>
      <c r="D28"/>
      <c r="F28" s="24">
        <f>SUM(D26:D27)</f>
        <v>0</v>
      </c>
    </row>
    <row r="29" spans="1:6">
      <c r="A29"/>
      <c r="B29"/>
      <c r="C29"/>
      <c r="D29"/>
    </row>
    <row r="30" spans="1:6">
      <c r="A30"/>
      <c r="B30"/>
      <c r="C30"/>
      <c r="D30"/>
    </row>
    <row r="31" spans="1:6">
      <c r="A31" t="s">
        <v>17</v>
      </c>
      <c r="B31"/>
      <c r="C31"/>
      <c r="D31"/>
      <c r="F31" s="24">
        <f>+F20+F24+F28</f>
        <v>0</v>
      </c>
    </row>
    <row r="32" spans="1:6">
      <c r="A32"/>
      <c r="B32"/>
      <c r="C32"/>
      <c r="D32"/>
    </row>
    <row r="33" spans="1:8">
      <c r="A33"/>
      <c r="B33"/>
      <c r="C33"/>
      <c r="D33" t="s">
        <v>23</v>
      </c>
      <c r="F33" s="22">
        <f>+F16-F31</f>
        <v>0</v>
      </c>
    </row>
    <row r="37" spans="1:8">
      <c r="B37" s="22" t="s">
        <v>201</v>
      </c>
      <c r="C37" s="22" t="s">
        <v>202</v>
      </c>
      <c r="D37" s="22" t="s">
        <v>203</v>
      </c>
      <c r="E37" s="22" t="s">
        <v>204</v>
      </c>
      <c r="F37" s="22" t="s">
        <v>205</v>
      </c>
      <c r="G37" s="22" t="s">
        <v>201</v>
      </c>
      <c r="H37" s="22" t="s">
        <v>206</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44"/>
  <sheetViews>
    <sheetView workbookViewId="0">
      <selection activeCell="A2" sqref="A2"/>
    </sheetView>
  </sheetViews>
  <sheetFormatPr defaultColWidth="9.140625" defaultRowHeight="12.75"/>
  <cols>
    <col min="1" max="1" width="30" style="1" customWidth="1"/>
    <col min="2" max="3" width="6.7109375" style="1" customWidth="1"/>
    <col min="4" max="4" width="9.140625" style="1" customWidth="1"/>
    <col min="5" max="6" width="9.140625" style="1"/>
    <col min="7" max="7" width="9.140625" style="38" customWidth="1"/>
    <col min="8" max="8" width="6.28515625" style="1" customWidth="1"/>
    <col min="9" max="9" width="9.140625" style="1"/>
    <col min="10" max="10" width="1.85546875" style="48" customWidth="1"/>
    <col min="11" max="11" width="5.28515625" style="1" customWidth="1"/>
    <col min="12" max="12" width="9.140625" style="1"/>
    <col min="13" max="13" width="5.28515625" style="1" customWidth="1"/>
    <col min="14" max="14" width="9.140625" style="1"/>
    <col min="15" max="15" width="4.7109375" style="1" customWidth="1"/>
    <col min="16" max="16" width="9.140625" style="1"/>
    <col min="17" max="17" width="5.28515625" style="1" customWidth="1"/>
    <col min="18" max="18" width="9.140625" style="1"/>
    <col min="19" max="19" width="5.28515625" style="1" customWidth="1"/>
    <col min="20" max="20" width="9.140625" style="1"/>
    <col min="21" max="21" width="5.28515625" style="1" customWidth="1"/>
    <col min="22" max="22" width="9.140625" style="1"/>
    <col min="23" max="23" width="5.140625" style="1" customWidth="1"/>
    <col min="24" max="24" width="9.140625" style="1"/>
    <col min="25" max="25" width="5.140625" style="1" customWidth="1"/>
    <col min="26" max="26" width="9.140625" style="1"/>
    <col min="27" max="27" width="5.85546875" style="1" customWidth="1"/>
    <col min="28" max="28" width="9.140625" style="1"/>
    <col min="29" max="29" width="5.140625" style="1" customWidth="1"/>
    <col min="30" max="16384" width="9.140625" style="1"/>
  </cols>
  <sheetData>
    <row r="1" spans="1:30">
      <c r="H1" s="256" t="s">
        <v>53</v>
      </c>
      <c r="I1" s="256"/>
      <c r="K1" s="14" t="s">
        <v>54</v>
      </c>
      <c r="L1" s="14"/>
      <c r="M1" s="14"/>
      <c r="N1" s="14"/>
      <c r="O1" s="14"/>
      <c r="P1" s="14"/>
      <c r="Q1" s="14"/>
      <c r="R1" s="14"/>
      <c r="S1" s="14"/>
      <c r="T1" s="14"/>
      <c r="U1" s="14"/>
      <c r="V1" s="14"/>
      <c r="W1" s="14"/>
      <c r="X1" s="14"/>
      <c r="Y1" s="14"/>
      <c r="Z1" s="14"/>
      <c r="AA1" s="14"/>
      <c r="AB1" s="14"/>
      <c r="AC1" s="14"/>
      <c r="AD1" s="14"/>
    </row>
    <row r="2" spans="1:30" s="50" customFormat="1" ht="27.75" customHeight="1">
      <c r="A2" s="49" t="s">
        <v>214</v>
      </c>
      <c r="G2" s="38"/>
      <c r="J2" s="51"/>
      <c r="K2" s="257" t="str">
        <f>+Receipts!J5</f>
        <v>AGM</v>
      </c>
      <c r="L2" s="257"/>
      <c r="M2" s="257" t="str">
        <f>+Receipts!K5</f>
        <v>Event 1</v>
      </c>
      <c r="N2" s="257"/>
      <c r="O2" s="260" t="str">
        <f>+Receipts!L5</f>
        <v>Repas de Noel</v>
      </c>
      <c r="P2" s="260"/>
      <c r="Q2" s="260" t="str">
        <f>+Receipts!M5</f>
        <v>Quiz</v>
      </c>
      <c r="R2" s="260"/>
      <c r="S2" s="260" t="str">
        <f>+Receipts!N5</f>
        <v>Wine Tasting</v>
      </c>
      <c r="T2" s="260"/>
      <c r="U2" s="260" t="str">
        <f>+Receipts!O5</f>
        <v>Event 2</v>
      </c>
      <c r="V2" s="260"/>
      <c r="W2" s="260" t="str">
        <f>+Receipts!Q5</f>
        <v>Welwyn Week</v>
      </c>
      <c r="X2" s="260"/>
      <c r="Y2" s="260" t="str">
        <f>+Receipts!P5</f>
        <v>Twinning W/E</v>
      </c>
      <c r="Z2" s="260"/>
      <c r="AA2" s="260" t="str">
        <f>+Receipts!R5</f>
        <v>Bastille Day</v>
      </c>
      <c r="AB2" s="260"/>
      <c r="AC2" s="257" t="str">
        <f>+Receipts!S5</f>
        <v>Miscellaneous</v>
      </c>
      <c r="AD2" s="257"/>
    </row>
    <row r="3" spans="1:30" s="40" customFormat="1">
      <c r="A3" s="6"/>
      <c r="B3" s="6"/>
      <c r="C3" s="102" t="s">
        <v>78</v>
      </c>
      <c r="D3" s="6"/>
      <c r="E3" s="6" t="s">
        <v>176</v>
      </c>
      <c r="F3" s="6"/>
      <c r="G3" s="38"/>
      <c r="H3" s="6"/>
      <c r="I3" s="6"/>
      <c r="J3" s="52"/>
      <c r="K3" s="255" t="s">
        <v>48</v>
      </c>
      <c r="L3" s="255"/>
      <c r="M3" s="255" t="s">
        <v>48</v>
      </c>
      <c r="N3" s="255"/>
      <c r="O3" s="255" t="s">
        <v>49</v>
      </c>
      <c r="P3" s="255"/>
      <c r="Q3" s="255" t="s">
        <v>50</v>
      </c>
      <c r="R3" s="255"/>
      <c r="S3" s="259" t="s">
        <v>72</v>
      </c>
      <c r="T3" s="255"/>
      <c r="U3" s="259" t="s">
        <v>170</v>
      </c>
      <c r="V3" s="255"/>
      <c r="W3" s="261" t="s">
        <v>73</v>
      </c>
      <c r="X3" s="255"/>
      <c r="Y3" s="259" t="s">
        <v>73</v>
      </c>
      <c r="Z3" s="255"/>
      <c r="AA3" s="261" t="s">
        <v>74</v>
      </c>
      <c r="AB3" s="261"/>
      <c r="AC3" s="255"/>
      <c r="AD3" s="255"/>
    </row>
    <row r="4" spans="1:30">
      <c r="A4" s="36" t="s">
        <v>55</v>
      </c>
      <c r="B4" s="258"/>
      <c r="C4" s="258"/>
      <c r="D4" s="258"/>
      <c r="E4" s="258"/>
      <c r="F4" s="258"/>
      <c r="H4"/>
      <c r="I4"/>
      <c r="J4" s="53"/>
      <c r="K4" s="228" t="s">
        <v>41</v>
      </c>
      <c r="L4" s="229"/>
      <c r="M4" s="228" t="s">
        <v>41</v>
      </c>
      <c r="N4" s="229"/>
      <c r="O4" s="228" t="s">
        <v>41</v>
      </c>
      <c r="P4" s="229"/>
      <c r="Q4" s="228" t="s">
        <v>41</v>
      </c>
      <c r="R4" s="229"/>
      <c r="S4" s="228" t="s">
        <v>41</v>
      </c>
      <c r="T4" s="229"/>
      <c r="U4" s="228" t="s">
        <v>41</v>
      </c>
      <c r="V4" s="229"/>
      <c r="W4" s="227" t="s">
        <v>41</v>
      </c>
      <c r="X4" s="229"/>
      <c r="Y4" s="227" t="s">
        <v>41</v>
      </c>
      <c r="Z4" s="229"/>
      <c r="AA4" s="227" t="s">
        <v>41</v>
      </c>
      <c r="AB4" s="229"/>
      <c r="AC4" s="227" t="s">
        <v>41</v>
      </c>
      <c r="AD4" s="229"/>
    </row>
    <row r="5" spans="1:30">
      <c r="A5" s="232" t="s">
        <v>177</v>
      </c>
      <c r="B5">
        <v>2</v>
      </c>
      <c r="D5"/>
      <c r="E5" s="37">
        <v>4.3099999999999996</v>
      </c>
      <c r="F5" s="37">
        <f t="shared" ref="F5:F6" si="0">+B5*E5</f>
        <v>8.6199999999999992</v>
      </c>
      <c r="H5" s="11">
        <f t="shared" ref="H5:H6" si="1">+B5-K5-M5-O5-Q5-S5-U5-W5-Y5-AA5-AC5</f>
        <v>2</v>
      </c>
      <c r="I5" s="1">
        <f t="shared" ref="I5:I6" si="2">+$E5*H5</f>
        <v>8.6199999999999992</v>
      </c>
      <c r="K5" s="11"/>
      <c r="L5" s="1">
        <f t="shared" ref="L5:L6" si="3">+$E5*K5</f>
        <v>0</v>
      </c>
      <c r="M5" s="11"/>
      <c r="N5" s="1">
        <f t="shared" ref="N5:N6" si="4">+$E5*M5</f>
        <v>0</v>
      </c>
      <c r="O5" s="11"/>
      <c r="P5" s="1">
        <f t="shared" ref="P5:P6" si="5">+$E5*O5</f>
        <v>0</v>
      </c>
      <c r="Q5" s="11"/>
      <c r="R5" s="1">
        <f t="shared" ref="R5:R6" si="6">+$E5*Q5</f>
        <v>0</v>
      </c>
      <c r="S5" s="11"/>
      <c r="T5" s="1">
        <f t="shared" ref="T5:T6" si="7">+$E5*S5</f>
        <v>0</v>
      </c>
      <c r="U5" s="11"/>
      <c r="V5" s="1">
        <f t="shared" ref="V5:V6" si="8">+$E5*U5</f>
        <v>0</v>
      </c>
      <c r="W5" s="11"/>
      <c r="X5" s="1">
        <f t="shared" ref="X5:X6" si="9">+$E5*W5</f>
        <v>0</v>
      </c>
      <c r="Y5" s="11"/>
      <c r="Z5" s="1">
        <f t="shared" ref="Z5:Z6" si="10">+$E5*Y5</f>
        <v>0</v>
      </c>
      <c r="AA5" s="11"/>
      <c r="AB5" s="1">
        <f t="shared" ref="AB5:AB6" si="11">+$E5*AA5</f>
        <v>0</v>
      </c>
      <c r="AC5" s="11"/>
      <c r="AD5" s="1">
        <f t="shared" ref="AD5:AD6" si="12">+$E5*AC5</f>
        <v>0</v>
      </c>
    </row>
    <row r="6" spans="1:30">
      <c r="A6" s="232" t="s">
        <v>178</v>
      </c>
      <c r="B6">
        <v>2</v>
      </c>
      <c r="D6"/>
      <c r="E6" s="37">
        <v>4.5</v>
      </c>
      <c r="F6" s="37">
        <f t="shared" si="0"/>
        <v>9</v>
      </c>
      <c r="G6" s="1"/>
      <c r="H6" s="11">
        <f t="shared" si="1"/>
        <v>2</v>
      </c>
      <c r="I6" s="1">
        <f t="shared" si="2"/>
        <v>9</v>
      </c>
      <c r="K6" s="11"/>
      <c r="L6" s="1">
        <f t="shared" si="3"/>
        <v>0</v>
      </c>
      <c r="M6" s="11"/>
      <c r="N6" s="1">
        <f t="shared" si="4"/>
        <v>0</v>
      </c>
      <c r="O6" s="11"/>
      <c r="P6" s="1">
        <f t="shared" si="5"/>
        <v>0</v>
      </c>
      <c r="Q6" s="11"/>
      <c r="R6" s="1">
        <f t="shared" si="6"/>
        <v>0</v>
      </c>
      <c r="S6" s="11"/>
      <c r="T6" s="1">
        <f t="shared" si="7"/>
        <v>0</v>
      </c>
      <c r="U6" s="11"/>
      <c r="V6" s="1">
        <f t="shared" si="8"/>
        <v>0</v>
      </c>
      <c r="W6" s="11"/>
      <c r="X6" s="1">
        <f t="shared" si="9"/>
        <v>0</v>
      </c>
      <c r="Y6" s="11"/>
      <c r="Z6" s="1">
        <f t="shared" si="10"/>
        <v>0</v>
      </c>
      <c r="AA6" s="11"/>
      <c r="AB6" s="1">
        <f t="shared" si="11"/>
        <v>0</v>
      </c>
      <c r="AC6" s="11"/>
      <c r="AD6" s="1">
        <f t="shared" si="12"/>
        <v>0</v>
      </c>
    </row>
    <row r="7" spans="1:30">
      <c r="A7" s="232" t="s">
        <v>179</v>
      </c>
      <c r="B7">
        <v>1</v>
      </c>
      <c r="D7"/>
      <c r="E7" s="37">
        <v>5</v>
      </c>
      <c r="F7" s="37">
        <f>+B7*E7</f>
        <v>5</v>
      </c>
      <c r="H7" s="11">
        <f t="shared" ref="H7" si="13">+B7-K7-M7-O7-Q7-S7-U7-W7-Y7-AA7-AC7</f>
        <v>1</v>
      </c>
      <c r="I7" s="1">
        <f t="shared" ref="I7" si="14">+$E7*H7</f>
        <v>5</v>
      </c>
      <c r="K7" s="11"/>
      <c r="L7" s="1">
        <f t="shared" ref="L7" si="15">+$E7*K7</f>
        <v>0</v>
      </c>
      <c r="M7" s="11"/>
      <c r="N7" s="1">
        <f t="shared" ref="N7" si="16">+$E7*M7</f>
        <v>0</v>
      </c>
      <c r="O7" s="11"/>
      <c r="P7" s="1">
        <f t="shared" ref="P7" si="17">+$E7*O7</f>
        <v>0</v>
      </c>
      <c r="Q7" s="11"/>
      <c r="R7" s="1">
        <f>+$E7*Q7</f>
        <v>0</v>
      </c>
      <c r="S7" s="11"/>
      <c r="T7" s="1">
        <f t="shared" ref="T7" si="18">+$E7*S7</f>
        <v>0</v>
      </c>
      <c r="U7" s="11"/>
      <c r="V7" s="1">
        <f t="shared" ref="V7" si="19">+$E7*U7</f>
        <v>0</v>
      </c>
      <c r="W7" s="11"/>
      <c r="X7" s="1">
        <f t="shared" ref="X7" si="20">+$E7*W7</f>
        <v>0</v>
      </c>
      <c r="Y7" s="11"/>
      <c r="Z7" s="1">
        <f t="shared" ref="Z7" si="21">+$E7*Y7</f>
        <v>0</v>
      </c>
      <c r="AA7" s="11"/>
      <c r="AB7" s="1">
        <f t="shared" ref="AB7" si="22">+$E7*AA7</f>
        <v>0</v>
      </c>
      <c r="AC7" s="11"/>
      <c r="AD7" s="1">
        <f t="shared" ref="AD7" si="23">+$E7*AC7</f>
        <v>0</v>
      </c>
    </row>
    <row r="8" spans="1:30">
      <c r="A8" s="101"/>
      <c r="B8"/>
      <c r="C8" s="224"/>
      <c r="D8" s="195"/>
      <c r="E8" s="37"/>
      <c r="F8" s="39"/>
      <c r="H8" s="11"/>
      <c r="K8" s="11"/>
      <c r="M8" s="11"/>
      <c r="O8" s="11"/>
      <c r="Q8" s="11"/>
      <c r="S8" s="11"/>
      <c r="U8" s="11"/>
      <c r="W8" s="11"/>
      <c r="Y8" s="11"/>
      <c r="AA8" s="11"/>
      <c r="AC8" s="11"/>
    </row>
    <row r="9" spans="1:30">
      <c r="A9" s="12"/>
      <c r="B9" s="92">
        <f>SUM(B5:B8)</f>
        <v>5</v>
      </c>
      <c r="D9"/>
      <c r="E9" s="37"/>
      <c r="F9" s="37"/>
      <c r="G9" s="38">
        <f>SUM(F5:F8)</f>
        <v>22.619999999999997</v>
      </c>
      <c r="H9" s="11"/>
      <c r="K9" s="11"/>
      <c r="M9" s="11"/>
      <c r="O9" s="11"/>
      <c r="Q9" s="11"/>
      <c r="S9" s="11"/>
      <c r="U9" s="11"/>
      <c r="W9" s="11"/>
      <c r="Y9" s="11"/>
      <c r="AA9" s="11"/>
      <c r="AC9" s="11"/>
    </row>
    <row r="10" spans="1:30">
      <c r="B10"/>
      <c r="D10"/>
      <c r="E10" s="37"/>
      <c r="F10" s="37"/>
      <c r="H10" s="11"/>
      <c r="K10" s="11"/>
      <c r="M10" s="11"/>
      <c r="O10" s="11"/>
      <c r="Q10" s="11"/>
      <c r="S10" s="11"/>
      <c r="U10" s="11"/>
      <c r="W10" s="11"/>
      <c r="Y10" s="11"/>
      <c r="AA10" s="11"/>
      <c r="AC10" s="11"/>
    </row>
    <row r="11" spans="1:30">
      <c r="A11" s="36" t="s">
        <v>63</v>
      </c>
      <c r="B11"/>
      <c r="D11"/>
      <c r="E11" s="37"/>
      <c r="F11" s="38"/>
      <c r="H11" s="11"/>
      <c r="K11" s="11"/>
      <c r="L11" s="1">
        <f t="shared" ref="L11:L17" si="24">+$E11*K11</f>
        <v>0</v>
      </c>
      <c r="M11" s="11"/>
      <c r="N11" s="1">
        <f t="shared" ref="N11:N17" si="25">+$E11*M11</f>
        <v>0</v>
      </c>
      <c r="O11" s="11"/>
      <c r="P11" s="1">
        <f t="shared" ref="P11:P17" si="26">+$E11*O11</f>
        <v>0</v>
      </c>
      <c r="Q11" s="11"/>
      <c r="R11" s="1">
        <f>+$E11*Q11</f>
        <v>0</v>
      </c>
      <c r="S11" s="11"/>
      <c r="T11" s="1">
        <f t="shared" ref="T11:T17" si="27">+$E11*S11</f>
        <v>0</v>
      </c>
      <c r="U11" s="11"/>
      <c r="V11" s="1">
        <f t="shared" ref="V11:V17" si="28">+$E11*U11</f>
        <v>0</v>
      </c>
      <c r="W11" s="11"/>
      <c r="X11" s="1">
        <f t="shared" ref="X11:X17" si="29">+$E11*W11</f>
        <v>0</v>
      </c>
      <c r="Y11" s="11"/>
      <c r="Z11" s="1">
        <f t="shared" ref="Z11:Z17" si="30">+$E11*Y11</f>
        <v>0</v>
      </c>
      <c r="AA11" s="11"/>
      <c r="AB11" s="1">
        <f t="shared" ref="AB11:AB17" si="31">+$E11*AA11</f>
        <v>0</v>
      </c>
      <c r="AC11" s="11"/>
      <c r="AD11" s="1">
        <f t="shared" ref="AD11:AD17" si="32">+$E11*AC11</f>
        <v>0</v>
      </c>
    </row>
    <row r="12" spans="1:30">
      <c r="A12" s="232"/>
      <c r="B12"/>
      <c r="D12"/>
      <c r="E12" s="37"/>
      <c r="F12" s="37">
        <f t="shared" ref="F12:F16" si="33">+B12*E12</f>
        <v>0</v>
      </c>
      <c r="H12" s="11">
        <f t="shared" ref="H12:H22" si="34">+B12-K12-M12-O12-Q12-S12-U12-W12-Y12-AA12-AC12</f>
        <v>0</v>
      </c>
      <c r="I12" s="1">
        <f t="shared" ref="I12:I17" si="35">+$E12*H12</f>
        <v>0</v>
      </c>
      <c r="K12" s="11"/>
      <c r="L12" s="1">
        <f t="shared" si="24"/>
        <v>0</v>
      </c>
      <c r="M12" s="11"/>
      <c r="N12" s="1">
        <f t="shared" si="25"/>
        <v>0</v>
      </c>
      <c r="O12" s="11"/>
      <c r="P12" s="1">
        <f t="shared" si="26"/>
        <v>0</v>
      </c>
      <c r="Q12" s="11"/>
      <c r="R12" s="1">
        <f t="shared" ref="R12:R15" si="36">+$E12*Q12</f>
        <v>0</v>
      </c>
      <c r="S12" s="11"/>
      <c r="T12" s="1">
        <f t="shared" si="27"/>
        <v>0</v>
      </c>
      <c r="U12" s="11"/>
      <c r="V12" s="1">
        <f t="shared" si="28"/>
        <v>0</v>
      </c>
      <c r="W12" s="11"/>
      <c r="X12" s="1">
        <f t="shared" si="29"/>
        <v>0</v>
      </c>
      <c r="Y12" s="11"/>
      <c r="Z12" s="1">
        <f t="shared" si="30"/>
        <v>0</v>
      </c>
      <c r="AA12" s="11"/>
      <c r="AB12" s="1">
        <f t="shared" si="31"/>
        <v>0</v>
      </c>
      <c r="AC12" s="11"/>
      <c r="AD12" s="1">
        <f t="shared" si="32"/>
        <v>0</v>
      </c>
    </row>
    <row r="13" spans="1:30">
      <c r="A13" s="232"/>
      <c r="B13"/>
      <c r="D13"/>
      <c r="E13" s="37"/>
      <c r="F13" s="37">
        <f t="shared" si="33"/>
        <v>0</v>
      </c>
      <c r="H13" s="11">
        <f t="shared" si="34"/>
        <v>0</v>
      </c>
      <c r="I13" s="1">
        <f t="shared" si="35"/>
        <v>0</v>
      </c>
      <c r="K13" s="11"/>
      <c r="L13" s="1">
        <f t="shared" si="24"/>
        <v>0</v>
      </c>
      <c r="M13" s="11"/>
      <c r="N13" s="1">
        <f t="shared" si="25"/>
        <v>0</v>
      </c>
      <c r="O13" s="11"/>
      <c r="P13" s="1">
        <f t="shared" si="26"/>
        <v>0</v>
      </c>
      <c r="Q13" s="11"/>
      <c r="R13" s="1">
        <f t="shared" si="36"/>
        <v>0</v>
      </c>
      <c r="S13" s="11"/>
      <c r="T13" s="1">
        <f t="shared" si="27"/>
        <v>0</v>
      </c>
      <c r="U13" s="11"/>
      <c r="V13" s="1">
        <f t="shared" si="28"/>
        <v>0</v>
      </c>
      <c r="W13" s="11"/>
      <c r="X13" s="1">
        <f t="shared" si="29"/>
        <v>0</v>
      </c>
      <c r="Y13" s="11"/>
      <c r="Z13" s="1">
        <f t="shared" si="30"/>
        <v>0</v>
      </c>
      <c r="AA13" s="11"/>
      <c r="AB13" s="1">
        <f t="shared" si="31"/>
        <v>0</v>
      </c>
      <c r="AC13" s="11"/>
      <c r="AD13" s="1">
        <f t="shared" si="32"/>
        <v>0</v>
      </c>
    </row>
    <row r="14" spans="1:30">
      <c r="A14" s="232"/>
      <c r="B14"/>
      <c r="D14"/>
      <c r="E14" s="37"/>
      <c r="F14" s="37">
        <f t="shared" si="33"/>
        <v>0</v>
      </c>
      <c r="H14" s="11">
        <f t="shared" si="34"/>
        <v>0</v>
      </c>
      <c r="I14" s="1">
        <f t="shared" si="35"/>
        <v>0</v>
      </c>
      <c r="K14" s="11"/>
      <c r="L14" s="1">
        <f t="shared" si="24"/>
        <v>0</v>
      </c>
      <c r="M14" s="11"/>
      <c r="N14" s="1">
        <f t="shared" si="25"/>
        <v>0</v>
      </c>
      <c r="O14" s="11"/>
      <c r="P14" s="1">
        <f t="shared" si="26"/>
        <v>0</v>
      </c>
      <c r="Q14" s="11"/>
      <c r="R14" s="1">
        <f t="shared" si="36"/>
        <v>0</v>
      </c>
      <c r="S14" s="11"/>
      <c r="T14" s="1">
        <f t="shared" si="27"/>
        <v>0</v>
      </c>
      <c r="U14" s="11"/>
      <c r="V14" s="1">
        <f t="shared" si="28"/>
        <v>0</v>
      </c>
      <c r="W14" s="11"/>
      <c r="X14" s="1">
        <f t="shared" si="29"/>
        <v>0</v>
      </c>
      <c r="Y14" s="11"/>
      <c r="Z14" s="1">
        <f t="shared" si="30"/>
        <v>0</v>
      </c>
      <c r="AA14" s="11"/>
      <c r="AB14" s="1">
        <f t="shared" si="31"/>
        <v>0</v>
      </c>
      <c r="AC14" s="11"/>
      <c r="AD14" s="1">
        <f t="shared" si="32"/>
        <v>0</v>
      </c>
    </row>
    <row r="15" spans="1:30">
      <c r="A15" s="232"/>
      <c r="B15"/>
      <c r="D15"/>
      <c r="E15" s="37"/>
      <c r="F15" s="37">
        <f t="shared" si="33"/>
        <v>0</v>
      </c>
      <c r="G15" s="1"/>
      <c r="H15" s="11">
        <f t="shared" si="34"/>
        <v>0</v>
      </c>
      <c r="I15" s="1">
        <f t="shared" si="35"/>
        <v>0</v>
      </c>
      <c r="K15" s="11"/>
      <c r="L15" s="1">
        <f t="shared" si="24"/>
        <v>0</v>
      </c>
      <c r="M15" s="11"/>
      <c r="N15" s="1">
        <f t="shared" si="25"/>
        <v>0</v>
      </c>
      <c r="O15" s="11"/>
      <c r="P15" s="1">
        <f t="shared" si="26"/>
        <v>0</v>
      </c>
      <c r="Q15" s="11"/>
      <c r="R15" s="1">
        <f t="shared" si="36"/>
        <v>0</v>
      </c>
      <c r="S15" s="11"/>
      <c r="T15" s="1">
        <f t="shared" si="27"/>
        <v>0</v>
      </c>
      <c r="U15" s="11"/>
      <c r="V15" s="1">
        <f t="shared" si="28"/>
        <v>0</v>
      </c>
      <c r="W15" s="11"/>
      <c r="X15" s="1">
        <f t="shared" si="29"/>
        <v>0</v>
      </c>
      <c r="Y15" s="11"/>
      <c r="Z15" s="1">
        <f t="shared" si="30"/>
        <v>0</v>
      </c>
      <c r="AA15" s="11"/>
      <c r="AB15" s="1">
        <f t="shared" si="31"/>
        <v>0</v>
      </c>
      <c r="AC15" s="11"/>
      <c r="AD15" s="1">
        <f t="shared" si="32"/>
        <v>0</v>
      </c>
    </row>
    <row r="16" spans="1:30">
      <c r="A16" s="232"/>
      <c r="B16"/>
      <c r="D16"/>
      <c r="E16" s="37"/>
      <c r="F16" s="37">
        <f t="shared" si="33"/>
        <v>0</v>
      </c>
      <c r="G16" s="1"/>
      <c r="H16" s="11">
        <f t="shared" si="34"/>
        <v>0</v>
      </c>
      <c r="I16" s="1">
        <f t="shared" si="35"/>
        <v>0</v>
      </c>
      <c r="K16" s="11"/>
      <c r="L16" s="1">
        <f t="shared" si="24"/>
        <v>0</v>
      </c>
      <c r="M16" s="11"/>
      <c r="N16" s="1">
        <f t="shared" si="25"/>
        <v>0</v>
      </c>
      <c r="O16" s="11"/>
      <c r="P16" s="1">
        <f t="shared" si="26"/>
        <v>0</v>
      </c>
      <c r="Q16" s="11"/>
      <c r="R16" s="1">
        <f>+$E16*Q16</f>
        <v>0</v>
      </c>
      <c r="S16" s="11"/>
      <c r="T16" s="1">
        <f t="shared" si="27"/>
        <v>0</v>
      </c>
      <c r="U16" s="11"/>
      <c r="V16" s="1">
        <f t="shared" si="28"/>
        <v>0</v>
      </c>
      <c r="W16" s="11"/>
      <c r="X16" s="1">
        <f t="shared" si="29"/>
        <v>0</v>
      </c>
      <c r="Y16" s="11"/>
      <c r="Z16" s="1">
        <f t="shared" si="30"/>
        <v>0</v>
      </c>
      <c r="AA16" s="11"/>
      <c r="AB16" s="1">
        <f t="shared" si="31"/>
        <v>0</v>
      </c>
      <c r="AC16" s="11"/>
      <c r="AD16" s="1">
        <f t="shared" si="32"/>
        <v>0</v>
      </c>
    </row>
    <row r="17" spans="1:30">
      <c r="A17" s="232"/>
      <c r="B17"/>
      <c r="D17"/>
      <c r="E17" s="37"/>
      <c r="F17" s="37">
        <f>+B17*E17</f>
        <v>0</v>
      </c>
      <c r="H17" s="11">
        <f t="shared" si="34"/>
        <v>0</v>
      </c>
      <c r="I17" s="1">
        <f t="shared" si="35"/>
        <v>0</v>
      </c>
      <c r="K17" s="11"/>
      <c r="L17" s="1">
        <f t="shared" si="24"/>
        <v>0</v>
      </c>
      <c r="M17" s="11"/>
      <c r="N17" s="1">
        <f t="shared" si="25"/>
        <v>0</v>
      </c>
      <c r="O17" s="11"/>
      <c r="P17" s="1">
        <f t="shared" si="26"/>
        <v>0</v>
      </c>
      <c r="Q17" s="11"/>
      <c r="R17" s="1">
        <f>+$E17*Q17</f>
        <v>0</v>
      </c>
      <c r="S17" s="11"/>
      <c r="T17" s="1">
        <f t="shared" si="27"/>
        <v>0</v>
      </c>
      <c r="U17" s="11"/>
      <c r="V17" s="1">
        <f t="shared" si="28"/>
        <v>0</v>
      </c>
      <c r="W17" s="11"/>
      <c r="X17" s="1">
        <f t="shared" si="29"/>
        <v>0</v>
      </c>
      <c r="Y17" s="11"/>
      <c r="Z17" s="1">
        <f t="shared" si="30"/>
        <v>0</v>
      </c>
      <c r="AA17" s="11"/>
      <c r="AB17" s="1">
        <f t="shared" si="31"/>
        <v>0</v>
      </c>
      <c r="AC17" s="11"/>
      <c r="AD17" s="1">
        <f t="shared" si="32"/>
        <v>0</v>
      </c>
    </row>
    <row r="18" spans="1:30">
      <c r="A18" s="232"/>
      <c r="B18"/>
      <c r="D18"/>
      <c r="E18" s="37"/>
      <c r="F18" s="37"/>
      <c r="H18" s="11"/>
      <c r="K18" s="11"/>
      <c r="M18" s="11"/>
      <c r="O18" s="11"/>
      <c r="Q18" s="11"/>
      <c r="S18" s="11"/>
      <c r="U18" s="11"/>
      <c r="W18" s="11"/>
      <c r="Y18" s="11"/>
      <c r="AA18" s="11"/>
      <c r="AC18" s="11"/>
    </row>
    <row r="19" spans="1:30">
      <c r="A19" s="232"/>
      <c r="B19"/>
      <c r="D19"/>
      <c r="E19" s="37"/>
      <c r="F19" s="37">
        <f>+B19*E19</f>
        <v>0</v>
      </c>
      <c r="H19" s="11">
        <f t="shared" si="34"/>
        <v>0</v>
      </c>
      <c r="I19" s="1">
        <f>+$E19*H19</f>
        <v>0</v>
      </c>
      <c r="K19" s="11"/>
      <c r="L19" s="1">
        <f>+$E19*K19</f>
        <v>0</v>
      </c>
      <c r="M19" s="11"/>
      <c r="N19" s="1">
        <f>+$E19*M19</f>
        <v>0</v>
      </c>
      <c r="O19" s="11"/>
      <c r="P19" s="1">
        <f>+$E19*O19</f>
        <v>0</v>
      </c>
      <c r="Q19" s="11"/>
      <c r="R19" s="1">
        <f>+$E19*Q19</f>
        <v>0</v>
      </c>
      <c r="S19" s="11"/>
      <c r="T19" s="1">
        <f>+$E19*S19</f>
        <v>0</v>
      </c>
      <c r="U19" s="11"/>
      <c r="V19" s="1">
        <f>+$E19*U19</f>
        <v>0</v>
      </c>
      <c r="W19" s="11"/>
      <c r="X19" s="1">
        <f>+$E19*W19</f>
        <v>0</v>
      </c>
      <c r="Y19" s="11"/>
      <c r="Z19" s="1">
        <f>+$E19*Y19</f>
        <v>0</v>
      </c>
      <c r="AA19" s="11"/>
      <c r="AB19" s="1">
        <f>+$E19*AA19</f>
        <v>0</v>
      </c>
      <c r="AC19" s="11"/>
      <c r="AD19" s="1">
        <f>+$E19*AC19</f>
        <v>0</v>
      </c>
    </row>
    <row r="20" spans="1:30">
      <c r="A20" s="232"/>
      <c r="B20"/>
      <c r="D20"/>
      <c r="E20" s="37"/>
      <c r="F20" s="37">
        <f>+B20*E20</f>
        <v>0</v>
      </c>
      <c r="H20" s="11">
        <f t="shared" si="34"/>
        <v>0</v>
      </c>
      <c r="I20" s="1">
        <f>+$E20*H20</f>
        <v>0</v>
      </c>
      <c r="K20" s="11"/>
      <c r="L20" s="1">
        <f>+$E20*K20</f>
        <v>0</v>
      </c>
      <c r="M20" s="11"/>
      <c r="N20" s="1">
        <f>+$E20*M20</f>
        <v>0</v>
      </c>
      <c r="O20" s="11"/>
      <c r="P20" s="1">
        <f>+$E20*O20</f>
        <v>0</v>
      </c>
      <c r="Q20" s="11"/>
      <c r="R20" s="1">
        <f>+$E20*Q20</f>
        <v>0</v>
      </c>
      <c r="S20" s="11"/>
      <c r="T20" s="1">
        <f>+$E20*S20</f>
        <v>0</v>
      </c>
      <c r="U20" s="11"/>
      <c r="V20" s="1">
        <f>+$E20*U20</f>
        <v>0</v>
      </c>
      <c r="W20" s="11"/>
      <c r="X20" s="1">
        <f>+$E20*W20</f>
        <v>0</v>
      </c>
      <c r="Y20" s="11"/>
      <c r="Z20" s="1">
        <f>+$E20*Y20</f>
        <v>0</v>
      </c>
      <c r="AA20" s="11"/>
      <c r="AB20" s="1">
        <f>+$E20*AA20</f>
        <v>0</v>
      </c>
      <c r="AC20" s="11"/>
      <c r="AD20" s="1">
        <f>+$E20*AC20</f>
        <v>0</v>
      </c>
    </row>
    <row r="21" spans="1:30">
      <c r="A21" s="232"/>
      <c r="B21"/>
      <c r="D21"/>
      <c r="E21" s="37"/>
      <c r="F21" s="37">
        <f>+B21*E21</f>
        <v>0</v>
      </c>
      <c r="H21" s="11">
        <f t="shared" si="34"/>
        <v>0</v>
      </c>
      <c r="I21" s="1">
        <f>+$E21*H21</f>
        <v>0</v>
      </c>
      <c r="K21" s="11"/>
      <c r="L21" s="1">
        <f>+$E21*K21</f>
        <v>0</v>
      </c>
      <c r="M21" s="11"/>
      <c r="N21" s="1">
        <f>+$E21*M21</f>
        <v>0</v>
      </c>
      <c r="O21" s="11"/>
      <c r="P21" s="1">
        <f>+$E21*O21</f>
        <v>0</v>
      </c>
      <c r="Q21" s="11"/>
      <c r="R21" s="1">
        <f>+$E21*Q21</f>
        <v>0</v>
      </c>
      <c r="S21" s="11"/>
      <c r="T21" s="1">
        <f>+$E21*S21</f>
        <v>0</v>
      </c>
      <c r="U21" s="11"/>
      <c r="V21" s="1">
        <f>+$E21*U21</f>
        <v>0</v>
      </c>
      <c r="W21" s="11"/>
      <c r="X21" s="1">
        <f>+$E21*W21</f>
        <v>0</v>
      </c>
      <c r="Y21" s="11"/>
      <c r="Z21" s="1">
        <f>+$E21*Y21</f>
        <v>0</v>
      </c>
      <c r="AA21" s="11"/>
      <c r="AB21" s="1">
        <f>+$E21*AA21</f>
        <v>0</v>
      </c>
      <c r="AC21" s="11"/>
      <c r="AD21" s="1">
        <f>+$E21*AC21</f>
        <v>0</v>
      </c>
    </row>
    <row r="22" spans="1:30">
      <c r="A22" s="232"/>
      <c r="B22"/>
      <c r="D22"/>
      <c r="E22" s="37"/>
      <c r="F22" s="39">
        <f>+B22*E22</f>
        <v>0</v>
      </c>
      <c r="H22" s="11">
        <f t="shared" si="34"/>
        <v>0</v>
      </c>
      <c r="I22" s="1">
        <f>+$E22*H22</f>
        <v>0</v>
      </c>
      <c r="K22" s="11"/>
      <c r="L22" s="1">
        <f>+$E22*K22</f>
        <v>0</v>
      </c>
      <c r="M22" s="11"/>
      <c r="N22" s="1">
        <f>+$E22*M22</f>
        <v>0</v>
      </c>
      <c r="O22" s="11"/>
      <c r="P22" s="1">
        <f>+$E22*O22</f>
        <v>0</v>
      </c>
      <c r="Q22" s="11"/>
      <c r="R22" s="1">
        <f>+$E22*Q22</f>
        <v>0</v>
      </c>
      <c r="S22" s="11"/>
      <c r="T22" s="1">
        <f>+$E22*S22</f>
        <v>0</v>
      </c>
      <c r="U22" s="11"/>
      <c r="V22" s="1">
        <f>+$E22*U22</f>
        <v>0</v>
      </c>
      <c r="W22" s="11"/>
      <c r="X22" s="1">
        <f>+$E22*W22</f>
        <v>0</v>
      </c>
      <c r="Y22" s="11"/>
      <c r="Z22" s="1">
        <f>+$E22*Y22</f>
        <v>0</v>
      </c>
      <c r="AA22" s="11"/>
      <c r="AB22" s="1">
        <f>+$E22*AA22</f>
        <v>0</v>
      </c>
      <c r="AC22" s="11"/>
      <c r="AD22" s="1">
        <f>+$E22*AC22</f>
        <v>0</v>
      </c>
    </row>
    <row r="23" spans="1:30">
      <c r="A23" s="232"/>
      <c r="B23"/>
      <c r="D23"/>
      <c r="E23" s="37"/>
      <c r="F23" s="37"/>
      <c r="G23" s="38">
        <f>SUM(F12:F22)</f>
        <v>0</v>
      </c>
      <c r="H23" s="11"/>
      <c r="K23" s="11"/>
      <c r="M23" s="11"/>
      <c r="O23" s="11"/>
      <c r="Q23" s="11"/>
      <c r="S23" s="11"/>
      <c r="U23" s="11"/>
      <c r="W23" s="11"/>
      <c r="Y23" s="11"/>
      <c r="AA23" s="11"/>
      <c r="AC23" s="11"/>
    </row>
    <row r="24" spans="1:30">
      <c r="A24" s="67"/>
      <c r="D24"/>
      <c r="E24" s="37"/>
      <c r="F24" s="93">
        <f>SUM(F11:F23)</f>
        <v>0</v>
      </c>
      <c r="G24" s="37"/>
      <c r="H24" s="11"/>
      <c r="K24" s="11"/>
      <c r="O24" s="11"/>
      <c r="Q24" s="11"/>
      <c r="S24" s="11"/>
      <c r="U24" s="11"/>
      <c r="W24" s="11"/>
      <c r="Y24" s="11"/>
      <c r="AA24" s="11"/>
      <c r="AC24" s="11"/>
    </row>
    <row r="25" spans="1:30">
      <c r="A25"/>
      <c r="B25"/>
      <c r="C25"/>
      <c r="D25"/>
      <c r="E25" s="70"/>
      <c r="F25" s="37"/>
      <c r="H25"/>
      <c r="I25"/>
      <c r="J25" s="53"/>
      <c r="K25" s="11"/>
      <c r="O25" s="11"/>
      <c r="Q25" s="11"/>
      <c r="S25" s="11"/>
      <c r="U25" s="11"/>
      <c r="W25" s="11"/>
      <c r="Y25" s="11"/>
      <c r="AC25" s="11"/>
    </row>
    <row r="26" spans="1:30">
      <c r="A26"/>
      <c r="B26"/>
      <c r="C26"/>
      <c r="D26"/>
      <c r="E26" s="37"/>
      <c r="F26" s="37"/>
      <c r="H26"/>
      <c r="I26"/>
      <c r="J26" s="53"/>
      <c r="K26" s="11"/>
      <c r="O26" s="11"/>
      <c r="Q26" s="11"/>
      <c r="S26" s="11"/>
      <c r="U26" s="11"/>
      <c r="W26" s="11"/>
      <c r="Y26" s="11"/>
      <c r="AC26" s="11"/>
    </row>
    <row r="27" spans="1:30">
      <c r="A27" s="40"/>
      <c r="F27" s="37"/>
      <c r="G27" s="39"/>
      <c r="H27" s="55"/>
      <c r="I27" s="14"/>
      <c r="K27" s="55"/>
      <c r="L27" s="14"/>
      <c r="M27" s="14"/>
      <c r="N27" s="14"/>
      <c r="O27" s="55"/>
      <c r="P27" s="14"/>
      <c r="Q27" s="55"/>
      <c r="R27" s="14"/>
      <c r="S27" s="55"/>
      <c r="T27" s="14"/>
      <c r="U27" s="55"/>
      <c r="V27" s="14"/>
      <c r="W27" s="55"/>
      <c r="X27" s="14"/>
      <c r="Y27" s="55"/>
      <c r="Z27" s="14"/>
      <c r="AA27" s="14"/>
      <c r="AB27" s="14"/>
      <c r="AC27" s="55"/>
      <c r="AD27" s="14"/>
    </row>
    <row r="28" spans="1:30">
      <c r="A28" s="40"/>
      <c r="B28" s="11">
        <f>SUM(B9:B27)</f>
        <v>5</v>
      </c>
      <c r="G28" s="38">
        <f>SUM(G5:G27)</f>
        <v>22.619999999999997</v>
      </c>
      <c r="H28" s="11">
        <f>SUM(H5:H27)</f>
        <v>5</v>
      </c>
      <c r="I28" s="1">
        <f>SUM(I5:I27)</f>
        <v>22.619999999999997</v>
      </c>
      <c r="K28" s="11">
        <f t="shared" ref="K28:AD28" si="37">SUM(K5:K27)</f>
        <v>0</v>
      </c>
      <c r="L28" s="1">
        <f t="shared" si="37"/>
        <v>0</v>
      </c>
      <c r="M28" s="11">
        <f t="shared" si="37"/>
        <v>0</v>
      </c>
      <c r="N28" s="1">
        <f t="shared" si="37"/>
        <v>0</v>
      </c>
      <c r="O28" s="11">
        <f t="shared" si="37"/>
        <v>0</v>
      </c>
      <c r="P28" s="1">
        <f t="shared" si="37"/>
        <v>0</v>
      </c>
      <c r="Q28" s="11">
        <f t="shared" si="37"/>
        <v>0</v>
      </c>
      <c r="R28" s="1">
        <f t="shared" si="37"/>
        <v>0</v>
      </c>
      <c r="S28" s="11">
        <f t="shared" si="37"/>
        <v>0</v>
      </c>
      <c r="T28" s="1">
        <f t="shared" si="37"/>
        <v>0</v>
      </c>
      <c r="U28" s="11">
        <f t="shared" si="37"/>
        <v>0</v>
      </c>
      <c r="V28" s="1">
        <f t="shared" si="37"/>
        <v>0</v>
      </c>
      <c r="W28" s="11">
        <f t="shared" si="37"/>
        <v>0</v>
      </c>
      <c r="X28" s="1">
        <f t="shared" si="37"/>
        <v>0</v>
      </c>
      <c r="Y28" s="11">
        <f t="shared" si="37"/>
        <v>0</v>
      </c>
      <c r="Z28" s="1">
        <f t="shared" si="37"/>
        <v>0</v>
      </c>
      <c r="AA28" s="11">
        <f t="shared" si="37"/>
        <v>0</v>
      </c>
      <c r="AB28" s="1">
        <f t="shared" si="37"/>
        <v>0</v>
      </c>
      <c r="AC28" s="11">
        <f t="shared" si="37"/>
        <v>0</v>
      </c>
      <c r="AD28" s="1">
        <f t="shared" si="37"/>
        <v>0</v>
      </c>
    </row>
    <row r="29" spans="1:30">
      <c r="A29" s="40"/>
    </row>
    <row r="30" spans="1:30">
      <c r="A30" s="54" t="s">
        <v>41</v>
      </c>
      <c r="G30" s="15"/>
      <c r="H30" s="15"/>
    </row>
    <row r="31" spans="1:30">
      <c r="B31" s="40" t="str">
        <f>+K2</f>
        <v>AGM</v>
      </c>
      <c r="C31" s="40"/>
      <c r="E31" s="11">
        <f>+K28</f>
        <v>0</v>
      </c>
      <c r="F31" s="1">
        <f>+L28</f>
        <v>0</v>
      </c>
      <c r="G31" s="1"/>
      <c r="H31" s="77"/>
    </row>
    <row r="32" spans="1:30">
      <c r="B32" s="40" t="str">
        <f>+M2</f>
        <v>Event 1</v>
      </c>
      <c r="C32" s="40"/>
      <c r="D32" s="40"/>
      <c r="E32" s="11">
        <f>+M28</f>
        <v>0</v>
      </c>
      <c r="F32" s="1">
        <f>+N28</f>
        <v>0</v>
      </c>
      <c r="G32" s="11"/>
      <c r="H32" s="77"/>
    </row>
    <row r="33" spans="2:9">
      <c r="B33" s="40" t="str">
        <f>+O2</f>
        <v>Repas de Noel</v>
      </c>
      <c r="C33" s="40"/>
      <c r="E33" s="11">
        <f>+O28</f>
        <v>0</v>
      </c>
      <c r="F33" s="1">
        <f>+P28</f>
        <v>0</v>
      </c>
      <c r="G33" s="1"/>
      <c r="H33" s="77"/>
    </row>
    <row r="34" spans="2:9">
      <c r="B34" s="40" t="str">
        <f>+Q2</f>
        <v>Quiz</v>
      </c>
      <c r="C34" s="40"/>
      <c r="D34" s="40"/>
      <c r="E34" s="11">
        <f>+Q28</f>
        <v>0</v>
      </c>
      <c r="F34" s="1">
        <f>+R28</f>
        <v>0</v>
      </c>
      <c r="G34" s="15"/>
      <c r="H34" s="77"/>
    </row>
    <row r="35" spans="2:9">
      <c r="B35" s="40" t="str">
        <f>+S2</f>
        <v>Wine Tasting</v>
      </c>
      <c r="C35" s="40"/>
      <c r="D35" s="40"/>
      <c r="E35" s="11">
        <f>+S28</f>
        <v>0</v>
      </c>
      <c r="F35" s="1">
        <f>+T28</f>
        <v>0</v>
      </c>
      <c r="G35" s="15"/>
      <c r="H35" s="77"/>
    </row>
    <row r="36" spans="2:9">
      <c r="B36" s="40" t="str">
        <f>+U2</f>
        <v>Event 2</v>
      </c>
      <c r="C36" s="40"/>
      <c r="D36" s="40"/>
      <c r="E36" s="11">
        <f>+U28</f>
        <v>0</v>
      </c>
      <c r="F36" s="1">
        <f>+V28</f>
        <v>0</v>
      </c>
      <c r="G36" s="15"/>
      <c r="H36" s="77"/>
    </row>
    <row r="37" spans="2:9">
      <c r="B37" s="40" t="str">
        <f>+Y2</f>
        <v>Twinning W/E</v>
      </c>
      <c r="E37" s="11">
        <f>+Y28</f>
        <v>0</v>
      </c>
      <c r="F37" s="1">
        <f>+Z28</f>
        <v>0</v>
      </c>
      <c r="G37" s="15"/>
      <c r="H37" s="15"/>
    </row>
    <row r="38" spans="2:9">
      <c r="B38" s="40" t="str">
        <f>+W2</f>
        <v>Welwyn Week</v>
      </c>
      <c r="C38" s="40"/>
      <c r="E38" s="11">
        <f>+W28</f>
        <v>0</v>
      </c>
      <c r="F38" s="1">
        <f>+X28</f>
        <v>0</v>
      </c>
    </row>
    <row r="39" spans="2:9">
      <c r="B39" s="40" t="str">
        <f>+AA2</f>
        <v>Bastille Day</v>
      </c>
      <c r="C39" s="40"/>
      <c r="D39" s="40"/>
      <c r="E39" s="11">
        <f>+AA28</f>
        <v>0</v>
      </c>
      <c r="F39" s="1">
        <f>+AB28</f>
        <v>0</v>
      </c>
    </row>
    <row r="40" spans="2:9">
      <c r="B40" s="40" t="str">
        <f>+AC2</f>
        <v>Miscellaneous</v>
      </c>
      <c r="C40" s="40"/>
      <c r="D40" s="40"/>
      <c r="E40" s="55">
        <f>+AC28</f>
        <v>0</v>
      </c>
      <c r="F40" s="14">
        <f>+AD28</f>
        <v>0</v>
      </c>
    </row>
    <row r="41" spans="2:9">
      <c r="B41" s="40"/>
      <c r="C41" s="40"/>
      <c r="D41" s="40"/>
      <c r="E41" s="11">
        <f>SUM(E31:E40)</f>
        <v>0</v>
      </c>
      <c r="G41" s="60">
        <f>-SUM(F31:F40)</f>
        <v>0</v>
      </c>
    </row>
    <row r="43" spans="2:9" ht="13.5" thickBot="1">
      <c r="G43" s="197">
        <f>SUM(G28:G42)</f>
        <v>22.619999999999997</v>
      </c>
      <c r="I43" s="1">
        <f>+G43-I28</f>
        <v>0</v>
      </c>
    </row>
    <row r="44" spans="2:9" ht="13.5" thickTop="1"/>
  </sheetData>
  <mergeCells count="22">
    <mergeCell ref="B4:F4"/>
    <mergeCell ref="AC2:AD2"/>
    <mergeCell ref="U3:V3"/>
    <mergeCell ref="AC3:AD3"/>
    <mergeCell ref="Y2:Z2"/>
    <mergeCell ref="AA2:AB2"/>
    <mergeCell ref="AA3:AB3"/>
    <mergeCell ref="Q2:R2"/>
    <mergeCell ref="U2:V2"/>
    <mergeCell ref="W2:X2"/>
    <mergeCell ref="W3:X3"/>
    <mergeCell ref="Y3:Z3"/>
    <mergeCell ref="S2:T2"/>
    <mergeCell ref="O2:P2"/>
    <mergeCell ref="S3:T3"/>
    <mergeCell ref="M2:N2"/>
    <mergeCell ref="M3:N3"/>
    <mergeCell ref="H1:I1"/>
    <mergeCell ref="K2:L2"/>
    <mergeCell ref="Q3:R3"/>
    <mergeCell ref="K3:L3"/>
    <mergeCell ref="O3:P3"/>
  </mergeCells>
  <phoneticPr fontId="0" type="noConversion"/>
  <pageMargins left="0.24" right="0.21" top="0.44" bottom="0.47" header="0.19" footer="0.19"/>
  <pageSetup paperSize="9" scale="60" orientation="landscape" horizontalDpi="4294967293" r:id="rId1"/>
  <headerFooter alignWithMargins="0">
    <oddFooter>&amp;L&amp;F &amp;A&amp;C&amp;P&amp;R&amp;D &amp;T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Final Accounts</vt:lpstr>
      <vt:lpstr>Comparatives</vt:lpstr>
      <vt:lpstr>Profits on Activities</vt:lpstr>
      <vt:lpstr>Main Account</vt:lpstr>
      <vt:lpstr>Receipts</vt:lpstr>
      <vt:lpstr>Payments</vt:lpstr>
      <vt:lpstr>Deposit Account</vt:lpstr>
      <vt:lpstr>No 2 Account</vt:lpstr>
      <vt:lpstr>Stock</vt:lpstr>
      <vt:lpstr>Deferred grants</vt:lpstr>
      <vt:lpstr>'Final Accounts'!Print_Area</vt:lpstr>
      <vt:lpstr>'Main Account'!Print_Area</vt:lpstr>
      <vt:lpstr>Stock!Print_Area</vt:lpstr>
    </vt:vector>
  </TitlesOfParts>
  <Company>Bradford &amp; Bingley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England</dc:creator>
  <cp:lastModifiedBy>Ruth</cp:lastModifiedBy>
  <cp:lastPrinted>2020-08-21T11:20:50Z</cp:lastPrinted>
  <dcterms:created xsi:type="dcterms:W3CDTF">2006-10-12T06:52:37Z</dcterms:created>
  <dcterms:modified xsi:type="dcterms:W3CDTF">2021-09-08T18:31:06Z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-970841551</vt:i4>
  </property>
  <property fmtid="{D5CDD505-2E9C-101B-9397-08002B2CF9AE}" pid="3" name="_EmailSubject">
    <vt:lpwstr>Stock</vt:lpwstr>
  </property>
  <property fmtid="{D5CDD505-2E9C-101B-9397-08002B2CF9AE}" pid="4" name="_AuthorEmail">
    <vt:lpwstr>Graham.England@threshergroup.com</vt:lpwstr>
  </property>
  <property fmtid="{D5CDD505-2E9C-101B-9397-08002B2CF9AE}" pid="5" name="_AuthorEmailDisplayName">
    <vt:lpwstr>England, Graham</vt:lpwstr>
  </property>
  <property fmtid="{D5CDD505-2E9C-101B-9397-08002B2CF9AE}" pid="6" name="_ReviewingToolsShownOnce">
    <vt:lpwstr/>
  </property>
</Properties>
</file>